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4FY\"/>
    </mc:Choice>
  </mc:AlternateContent>
  <bookViews>
    <workbookView xWindow="-30" yWindow="75" windowWidth="14220" windowHeight="13170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Town'!$A$1:$S$204</definedName>
    <definedName name="_xlnm.Print_Area" localSheetId="5">Greenbrier!$A$1:$S$160</definedName>
    <definedName name="_xlnm.Print_Area" localSheetId="3">'Mardi Gras'!$A$1:$S$204</definedName>
    <definedName name="_xlnm.Print_Area" localSheetId="1">Mountaineer!$A$1:$S$111</definedName>
    <definedName name="_xlnm.Print_Area" localSheetId="0">Total!$A$1:$S$67</definedName>
    <definedName name="_xlnm.Print_Area" localSheetId="2">Wheeling!$A$1:$S$156</definedName>
  </definedNames>
  <calcPr calcId="162913" iterateDelta="1E-4"/>
</workbook>
</file>

<file path=xl/calcChain.xml><?xml version="1.0" encoding="utf-8"?>
<calcChain xmlns="http://schemas.openxmlformats.org/spreadsheetml/2006/main">
  <c r="Q62" i="4" l="1"/>
  <c r="Q62" i="8"/>
  <c r="Q62" i="9"/>
  <c r="I62" i="3"/>
  <c r="H62" i="3"/>
  <c r="G62" i="3"/>
  <c r="D62" i="3"/>
  <c r="C62" i="3"/>
  <c r="B62" i="3"/>
  <c r="N62" i="4"/>
  <c r="M62" i="4"/>
  <c r="L62" i="4"/>
  <c r="J62" i="4"/>
  <c r="E62" i="4"/>
  <c r="O62" i="4" s="1"/>
  <c r="N62" i="7"/>
  <c r="M62" i="7"/>
  <c r="L62" i="7"/>
  <c r="J62" i="7"/>
  <c r="E62" i="7"/>
  <c r="O62" i="7" s="1"/>
  <c r="Q62" i="7" s="1"/>
  <c r="R62" i="7" s="1"/>
  <c r="N62" i="8"/>
  <c r="M62" i="8"/>
  <c r="L62" i="8"/>
  <c r="J62" i="8"/>
  <c r="E62" i="8"/>
  <c r="N62" i="1"/>
  <c r="M62" i="1"/>
  <c r="L62" i="1"/>
  <c r="J62" i="1"/>
  <c r="E62" i="1"/>
  <c r="N62" i="9"/>
  <c r="M62" i="9"/>
  <c r="L62" i="9"/>
  <c r="J62" i="9"/>
  <c r="E62" i="9"/>
  <c r="O62" i="9" s="1"/>
  <c r="J62" i="3" l="1"/>
  <c r="L62" i="3"/>
  <c r="M62" i="3"/>
  <c r="N62" i="3"/>
  <c r="O62" i="1"/>
  <c r="Q62" i="1" s="1"/>
  <c r="E62" i="3"/>
  <c r="R62" i="9"/>
  <c r="R62" i="4"/>
  <c r="S62" i="4"/>
  <c r="S62" i="7"/>
  <c r="O62" i="8"/>
  <c r="S62" i="8" s="1"/>
  <c r="S62" i="9"/>
  <c r="R61" i="3"/>
  <c r="Q61" i="3"/>
  <c r="Q61" i="4"/>
  <c r="Q62" i="3" l="1"/>
  <c r="S62" i="3"/>
  <c r="R62" i="1"/>
  <c r="S62" i="1"/>
  <c r="O62" i="3"/>
  <c r="R62" i="8"/>
  <c r="R62" i="3" s="1"/>
  <c r="Q61" i="9"/>
  <c r="R61" i="7"/>
  <c r="I61" i="3" l="1"/>
  <c r="H61" i="3"/>
  <c r="G61" i="3"/>
  <c r="D61" i="3"/>
  <c r="C61" i="3"/>
  <c r="B61" i="3"/>
  <c r="A61" i="3"/>
  <c r="N61" i="4"/>
  <c r="M61" i="4"/>
  <c r="L61" i="4"/>
  <c r="J61" i="4"/>
  <c r="E61" i="4"/>
  <c r="A61" i="4"/>
  <c r="N61" i="7"/>
  <c r="M61" i="7"/>
  <c r="L61" i="7"/>
  <c r="J61" i="7"/>
  <c r="E61" i="7"/>
  <c r="O61" i="7" s="1"/>
  <c r="Q61" i="7" s="1"/>
  <c r="A61" i="7"/>
  <c r="N61" i="8"/>
  <c r="M61" i="8"/>
  <c r="L61" i="8"/>
  <c r="J61" i="8"/>
  <c r="E61" i="8"/>
  <c r="O61" i="8" s="1"/>
  <c r="Q61" i="8" s="1"/>
  <c r="A61" i="8"/>
  <c r="N61" i="1"/>
  <c r="M61" i="1"/>
  <c r="L61" i="1"/>
  <c r="J61" i="1"/>
  <c r="E61" i="1"/>
  <c r="A61" i="1"/>
  <c r="N61" i="9"/>
  <c r="M61" i="9"/>
  <c r="L61" i="9"/>
  <c r="J61" i="9"/>
  <c r="J61" i="3" s="1"/>
  <c r="E61" i="9"/>
  <c r="A61" i="9"/>
  <c r="L61" i="3" l="1"/>
  <c r="N61" i="3"/>
  <c r="M61" i="3"/>
  <c r="O61" i="1"/>
  <c r="Q61" i="1" s="1"/>
  <c r="S61" i="1" s="1"/>
  <c r="E61" i="3"/>
  <c r="O61" i="9"/>
  <c r="O61" i="4"/>
  <c r="S61" i="4" s="1"/>
  <c r="S61" i="7"/>
  <c r="S61" i="8"/>
  <c r="R61" i="8"/>
  <c r="Q60" i="8"/>
  <c r="Q60" i="9"/>
  <c r="R61" i="1" l="1"/>
  <c r="O61" i="3"/>
  <c r="R61" i="4"/>
  <c r="I60" i="3"/>
  <c r="H60" i="3"/>
  <c r="G60" i="3"/>
  <c r="D60" i="3"/>
  <c r="C60" i="3"/>
  <c r="B60" i="3"/>
  <c r="A60" i="3"/>
  <c r="N60" i="4"/>
  <c r="M60" i="4"/>
  <c r="L60" i="4"/>
  <c r="J60" i="4"/>
  <c r="E60" i="4"/>
  <c r="A60" i="4"/>
  <c r="N60" i="7"/>
  <c r="M60" i="7"/>
  <c r="L60" i="7"/>
  <c r="J60" i="7"/>
  <c r="E60" i="7"/>
  <c r="O60" i="7" s="1"/>
  <c r="Q60" i="7" s="1"/>
  <c r="A60" i="7"/>
  <c r="N60" i="8"/>
  <c r="M60" i="8"/>
  <c r="L60" i="8"/>
  <c r="J60" i="8"/>
  <c r="E60" i="8"/>
  <c r="O60" i="8" s="1"/>
  <c r="A60" i="8"/>
  <c r="N60" i="1"/>
  <c r="M60" i="1"/>
  <c r="L60" i="1"/>
  <c r="J60" i="1"/>
  <c r="E60" i="1"/>
  <c r="A60" i="1"/>
  <c r="N60" i="9"/>
  <c r="M60" i="9"/>
  <c r="L60" i="9"/>
  <c r="J60" i="9"/>
  <c r="E60" i="9"/>
  <c r="O60" i="9" s="1"/>
  <c r="A60" i="9"/>
  <c r="S61" i="9" l="1"/>
  <c r="S61" i="3" s="1"/>
  <c r="R61" i="9"/>
  <c r="O60" i="4"/>
  <c r="Q60" i="4" s="1"/>
  <c r="S60" i="4" s="1"/>
  <c r="M60" i="3"/>
  <c r="E60" i="3"/>
  <c r="N60" i="3"/>
  <c r="J60" i="3"/>
  <c r="L60" i="3"/>
  <c r="S60" i="7"/>
  <c r="R60" i="7"/>
  <c r="S60" i="8"/>
  <c r="R60" i="8"/>
  <c r="O60" i="1"/>
  <c r="S60" i="9"/>
  <c r="R60" i="9"/>
  <c r="Q59" i="1"/>
  <c r="R60" i="4" l="1"/>
  <c r="Q60" i="1"/>
  <c r="Q60" i="3" s="1"/>
  <c r="O60" i="3"/>
  <c r="I59" i="3"/>
  <c r="H59" i="3"/>
  <c r="G59" i="3"/>
  <c r="D59" i="3"/>
  <c r="C59" i="3"/>
  <c r="B59" i="3"/>
  <c r="A59" i="3"/>
  <c r="N59" i="4"/>
  <c r="M59" i="4"/>
  <c r="L59" i="4"/>
  <c r="J59" i="4"/>
  <c r="E59" i="4"/>
  <c r="A59" i="4"/>
  <c r="N59" i="7"/>
  <c r="M59" i="7"/>
  <c r="L59" i="7"/>
  <c r="J59" i="7"/>
  <c r="E59" i="7"/>
  <c r="O59" i="7" s="1"/>
  <c r="Q59" i="7" s="1"/>
  <c r="A59" i="7"/>
  <c r="N59" i="8"/>
  <c r="M59" i="8"/>
  <c r="L59" i="8"/>
  <c r="J59" i="8"/>
  <c r="E59" i="8"/>
  <c r="A59" i="8"/>
  <c r="N59" i="1"/>
  <c r="M59" i="1"/>
  <c r="L59" i="1"/>
  <c r="J59" i="1"/>
  <c r="E59" i="1"/>
  <c r="A59" i="1"/>
  <c r="N59" i="9"/>
  <c r="M59" i="9"/>
  <c r="L59" i="9"/>
  <c r="J59" i="9"/>
  <c r="E59" i="9"/>
  <c r="O59" i="9" s="1"/>
  <c r="Q59" i="9" s="1"/>
  <c r="A59" i="9"/>
  <c r="R60" i="1" l="1"/>
  <c r="R60" i="3" s="1"/>
  <c r="S60" i="1"/>
  <c r="S60" i="3" s="1"/>
  <c r="O59" i="4"/>
  <c r="Q59" i="4" s="1"/>
  <c r="O59" i="8"/>
  <c r="Q59" i="8" s="1"/>
  <c r="N59" i="3"/>
  <c r="M59" i="3"/>
  <c r="J59" i="3"/>
  <c r="O59" i="1"/>
  <c r="S59" i="1" s="1"/>
  <c r="L59" i="3"/>
  <c r="Q59" i="3"/>
  <c r="O59" i="3"/>
  <c r="E59" i="3"/>
  <c r="S59" i="4"/>
  <c r="R59" i="4"/>
  <c r="R59" i="7"/>
  <c r="S59" i="7"/>
  <c r="S59" i="8"/>
  <c r="R59" i="8"/>
  <c r="R59" i="1"/>
  <c r="S59" i="9"/>
  <c r="R59" i="9"/>
  <c r="S58" i="3"/>
  <c r="R58" i="3"/>
  <c r="Q58" i="3"/>
  <c r="O58" i="3"/>
  <c r="N58" i="3"/>
  <c r="M58" i="3"/>
  <c r="L58" i="3"/>
  <c r="J58" i="3"/>
  <c r="I58" i="3"/>
  <c r="H58" i="3"/>
  <c r="G58" i="3"/>
  <c r="E58" i="3"/>
  <c r="D58" i="3"/>
  <c r="C58" i="3"/>
  <c r="B58" i="3"/>
  <c r="A58" i="3"/>
  <c r="N58" i="9"/>
  <c r="M58" i="9"/>
  <c r="L58" i="9"/>
  <c r="J58" i="9"/>
  <c r="E58" i="9"/>
  <c r="A58" i="9"/>
  <c r="Q58" i="1"/>
  <c r="N58" i="1"/>
  <c r="M58" i="1"/>
  <c r="L58" i="1"/>
  <c r="J58" i="1"/>
  <c r="E58" i="1"/>
  <c r="O58" i="1" s="1"/>
  <c r="A58" i="1"/>
  <c r="N58" i="8"/>
  <c r="M58" i="8"/>
  <c r="L58" i="8"/>
  <c r="J58" i="8"/>
  <c r="E58" i="8"/>
  <c r="A58" i="8"/>
  <c r="N58" i="7"/>
  <c r="M58" i="7"/>
  <c r="L58" i="7"/>
  <c r="J58" i="7"/>
  <c r="E58" i="7"/>
  <c r="O58" i="7" s="1"/>
  <c r="Q58" i="7" s="1"/>
  <c r="A58" i="7"/>
  <c r="N58" i="4"/>
  <c r="M58" i="4"/>
  <c r="L58" i="4"/>
  <c r="J58" i="4"/>
  <c r="E58" i="4"/>
  <c r="A58" i="4"/>
  <c r="R59" i="3" l="1"/>
  <c r="S59" i="3"/>
  <c r="O58" i="9"/>
  <c r="Q58" i="9" s="1"/>
  <c r="S58" i="9" s="1"/>
  <c r="R58" i="1"/>
  <c r="S58" i="1"/>
  <c r="O58" i="8"/>
  <c r="Q58" i="8" s="1"/>
  <c r="R58" i="8" s="1"/>
  <c r="S58" i="7"/>
  <c r="R58" i="7"/>
  <c r="O58" i="4"/>
  <c r="Q58" i="4" s="1"/>
  <c r="S58" i="4" s="1"/>
  <c r="R57" i="8"/>
  <c r="R57" i="1"/>
  <c r="Q57" i="1"/>
  <c r="R58" i="9" l="1"/>
  <c r="S58" i="8"/>
  <c r="R58" i="4"/>
  <c r="I57" i="3"/>
  <c r="H57" i="3"/>
  <c r="G57" i="3"/>
  <c r="D57" i="3"/>
  <c r="C57" i="3"/>
  <c r="B57" i="3"/>
  <c r="A57" i="3"/>
  <c r="N57" i="4"/>
  <c r="M57" i="4"/>
  <c r="L57" i="4"/>
  <c r="J57" i="4"/>
  <c r="E57" i="4"/>
  <c r="A57" i="4"/>
  <c r="N57" i="7"/>
  <c r="M57" i="7"/>
  <c r="L57" i="7"/>
  <c r="J57" i="7"/>
  <c r="E57" i="7"/>
  <c r="O57" i="7" s="1"/>
  <c r="Q57" i="7" s="1"/>
  <c r="A57" i="7"/>
  <c r="N57" i="8"/>
  <c r="M57" i="8"/>
  <c r="L57" i="8"/>
  <c r="J57" i="8"/>
  <c r="E57" i="8"/>
  <c r="A57" i="8"/>
  <c r="N57" i="1"/>
  <c r="M57" i="1"/>
  <c r="L57" i="1"/>
  <c r="J57" i="1"/>
  <c r="E57" i="1"/>
  <c r="A57" i="1"/>
  <c r="N57" i="9"/>
  <c r="M57" i="9"/>
  <c r="L57" i="9"/>
  <c r="J57" i="9"/>
  <c r="E57" i="9"/>
  <c r="A57" i="9"/>
  <c r="L57" i="3" l="1"/>
  <c r="N57" i="3"/>
  <c r="M57" i="3"/>
  <c r="E57" i="3"/>
  <c r="J57" i="3"/>
  <c r="O57" i="4"/>
  <c r="Q57" i="4" s="1"/>
  <c r="S57" i="4" s="1"/>
  <c r="R57" i="7"/>
  <c r="S57" i="7"/>
  <c r="O57" i="8"/>
  <c r="O57" i="1"/>
  <c r="S57" i="1" s="1"/>
  <c r="O57" i="9"/>
  <c r="Q56" i="8"/>
  <c r="Q56" i="9"/>
  <c r="I56" i="3"/>
  <c r="H56" i="3"/>
  <c r="G56" i="3"/>
  <c r="D56" i="3"/>
  <c r="C56" i="3"/>
  <c r="B56" i="3"/>
  <c r="A56" i="3"/>
  <c r="N56" i="4"/>
  <c r="M56" i="4"/>
  <c r="L56" i="4"/>
  <c r="J56" i="4"/>
  <c r="E56" i="4"/>
  <c r="A56" i="4"/>
  <c r="N56" i="7"/>
  <c r="M56" i="7"/>
  <c r="L56" i="7"/>
  <c r="J56" i="7"/>
  <c r="E56" i="7"/>
  <c r="O56" i="7" s="1"/>
  <c r="Q56" i="7" s="1"/>
  <c r="A56" i="7"/>
  <c r="N56" i="8"/>
  <c r="M56" i="8"/>
  <c r="L56" i="8"/>
  <c r="J56" i="8"/>
  <c r="E56" i="8"/>
  <c r="A56" i="8"/>
  <c r="N56" i="1"/>
  <c r="M56" i="1"/>
  <c r="L56" i="1"/>
  <c r="J56" i="1"/>
  <c r="E56" i="1"/>
  <c r="A56" i="1"/>
  <c r="N56" i="9"/>
  <c r="M56" i="9"/>
  <c r="L56" i="9"/>
  <c r="J56" i="9"/>
  <c r="E56" i="9"/>
  <c r="O56" i="9" s="1"/>
  <c r="A56" i="9"/>
  <c r="Q57" i="8" l="1"/>
  <c r="O57" i="3"/>
  <c r="Q57" i="9"/>
  <c r="R57" i="4"/>
  <c r="O56" i="4"/>
  <c r="Q56" i="4" s="1"/>
  <c r="O56" i="8"/>
  <c r="L56" i="3"/>
  <c r="M56" i="3"/>
  <c r="J56" i="3"/>
  <c r="N56" i="3"/>
  <c r="O56" i="1"/>
  <c r="Q56" i="1" s="1"/>
  <c r="S56" i="1" s="1"/>
  <c r="E56" i="3"/>
  <c r="O56" i="3"/>
  <c r="S56" i="4"/>
  <c r="R56" i="4"/>
  <c r="S56" i="7"/>
  <c r="R56" i="7"/>
  <c r="S56" i="8"/>
  <c r="R56" i="8"/>
  <c r="S56" i="9"/>
  <c r="R56" i="9"/>
  <c r="I55" i="3"/>
  <c r="H55" i="3"/>
  <c r="G55" i="3"/>
  <c r="D55" i="3"/>
  <c r="C55" i="3"/>
  <c r="B55" i="3"/>
  <c r="A55" i="3"/>
  <c r="N55" i="4"/>
  <c r="M55" i="4"/>
  <c r="L55" i="4"/>
  <c r="J55" i="4"/>
  <c r="E55" i="4"/>
  <c r="O55" i="4" s="1"/>
  <c r="Q55" i="4" s="1"/>
  <c r="A55" i="4"/>
  <c r="N55" i="7"/>
  <c r="M55" i="7"/>
  <c r="L55" i="7"/>
  <c r="J55" i="7"/>
  <c r="E55" i="7"/>
  <c r="O55" i="7" s="1"/>
  <c r="Q55" i="7" s="1"/>
  <c r="A55" i="7"/>
  <c r="N55" i="8"/>
  <c r="M55" i="8"/>
  <c r="L55" i="8"/>
  <c r="J55" i="8"/>
  <c r="E55" i="8"/>
  <c r="A55" i="8"/>
  <c r="N55" i="1"/>
  <c r="M55" i="1"/>
  <c r="L55" i="1"/>
  <c r="J55" i="1"/>
  <c r="E55" i="1"/>
  <c r="A55" i="1"/>
  <c r="N55" i="9"/>
  <c r="M55" i="9"/>
  <c r="L55" i="9"/>
  <c r="J55" i="9"/>
  <c r="E55" i="9"/>
  <c r="A55" i="9"/>
  <c r="S57" i="8" l="1"/>
  <c r="Q57" i="3"/>
  <c r="S57" i="9"/>
  <c r="S57" i="3" s="1"/>
  <c r="R57" i="9"/>
  <c r="R57" i="3" s="1"/>
  <c r="Q56" i="3"/>
  <c r="R56" i="1"/>
  <c r="S56" i="3"/>
  <c r="R56" i="3"/>
  <c r="J55" i="3"/>
  <c r="O55" i="8"/>
  <c r="Q55" i="8" s="1"/>
  <c r="E55" i="3"/>
  <c r="N55" i="3"/>
  <c r="M55" i="3"/>
  <c r="L55" i="3"/>
  <c r="S55" i="4"/>
  <c r="R55" i="4"/>
  <c r="S55" i="7"/>
  <c r="R55" i="7"/>
  <c r="S55" i="8"/>
  <c r="R55" i="8"/>
  <c r="O55" i="1"/>
  <c r="Q55" i="1" s="1"/>
  <c r="S55" i="1" s="1"/>
  <c r="O55" i="9"/>
  <c r="Q54" i="8"/>
  <c r="Q55" i="9" l="1"/>
  <c r="R55" i="9" s="1"/>
  <c r="O55" i="3"/>
  <c r="R55" i="1"/>
  <c r="I54" i="3"/>
  <c r="H54" i="3"/>
  <c r="G54" i="3"/>
  <c r="D54" i="3"/>
  <c r="C54" i="3"/>
  <c r="B54" i="3"/>
  <c r="A54" i="3"/>
  <c r="N54" i="4"/>
  <c r="M54" i="4"/>
  <c r="L54" i="4"/>
  <c r="J54" i="4"/>
  <c r="E54" i="4"/>
  <c r="A54" i="4"/>
  <c r="N54" i="7"/>
  <c r="M54" i="7"/>
  <c r="L54" i="7"/>
  <c r="J54" i="7"/>
  <c r="E54" i="7"/>
  <c r="O54" i="7" s="1"/>
  <c r="Q54" i="7" s="1"/>
  <c r="A54" i="7"/>
  <c r="N54" i="8"/>
  <c r="M54" i="8"/>
  <c r="L54" i="8"/>
  <c r="J54" i="8"/>
  <c r="E54" i="8"/>
  <c r="A54" i="8"/>
  <c r="N54" i="1"/>
  <c r="M54" i="1"/>
  <c r="L54" i="1"/>
  <c r="J54" i="1"/>
  <c r="E54" i="1"/>
  <c r="A54" i="1"/>
  <c r="N54" i="9"/>
  <c r="N54" i="3" s="1"/>
  <c r="M54" i="9"/>
  <c r="L54" i="9"/>
  <c r="J54" i="9"/>
  <c r="E54" i="9"/>
  <c r="A54" i="9"/>
  <c r="R55" i="3" l="1"/>
  <c r="S55" i="9"/>
  <c r="S55" i="3" s="1"/>
  <c r="Q55" i="3"/>
  <c r="L54" i="3"/>
  <c r="M54" i="3"/>
  <c r="O54" i="8"/>
  <c r="J54" i="3"/>
  <c r="E54" i="3"/>
  <c r="O54" i="4"/>
  <c r="Q54" i="4" s="1"/>
  <c r="S54" i="4" s="1"/>
  <c r="S54" i="7"/>
  <c r="R54" i="7"/>
  <c r="S54" i="8"/>
  <c r="R54" i="8"/>
  <c r="O54" i="1"/>
  <c r="O54" i="9"/>
  <c r="S53" i="4"/>
  <c r="Q53" i="4"/>
  <c r="Q53" i="1"/>
  <c r="I53" i="3"/>
  <c r="H53" i="3"/>
  <c r="G53" i="3"/>
  <c r="D53" i="3"/>
  <c r="C53" i="3"/>
  <c r="B53" i="3"/>
  <c r="A53" i="3"/>
  <c r="N53" i="4"/>
  <c r="M53" i="4"/>
  <c r="L53" i="4"/>
  <c r="J53" i="4"/>
  <c r="E53" i="4"/>
  <c r="O53" i="4" s="1"/>
  <c r="A53" i="4"/>
  <c r="N53" i="7"/>
  <c r="M53" i="7"/>
  <c r="L53" i="7"/>
  <c r="J53" i="7"/>
  <c r="E53" i="7"/>
  <c r="O53" i="7" s="1"/>
  <c r="Q53" i="7" s="1"/>
  <c r="A53" i="7"/>
  <c r="N53" i="8"/>
  <c r="M53" i="8"/>
  <c r="L53" i="8"/>
  <c r="J53" i="8"/>
  <c r="E53" i="8"/>
  <c r="A53" i="8"/>
  <c r="N53" i="1"/>
  <c r="M53" i="1"/>
  <c r="L53" i="1"/>
  <c r="J53" i="1"/>
  <c r="E53" i="1"/>
  <c r="A53" i="1"/>
  <c r="N53" i="9"/>
  <c r="M53" i="9"/>
  <c r="L53" i="9"/>
  <c r="J53" i="9"/>
  <c r="E53" i="9"/>
  <c r="A53" i="9"/>
  <c r="R54" i="4" l="1"/>
  <c r="Q54" i="1"/>
  <c r="R54" i="1" s="1"/>
  <c r="Q54" i="9"/>
  <c r="R54" i="9" s="1"/>
  <c r="O54" i="3"/>
  <c r="E53" i="3"/>
  <c r="L53" i="3"/>
  <c r="J53" i="3"/>
  <c r="O53" i="1"/>
  <c r="M53" i="3"/>
  <c r="N53" i="3"/>
  <c r="R53" i="4"/>
  <c r="S53" i="7"/>
  <c r="R53" i="7"/>
  <c r="O53" i="8"/>
  <c r="Q53" i="8" s="1"/>
  <c r="S53" i="8" s="1"/>
  <c r="S53" i="1"/>
  <c r="R53" i="1"/>
  <c r="O53" i="9"/>
  <c r="I52" i="3"/>
  <c r="H52" i="3"/>
  <c r="G52" i="3"/>
  <c r="D52" i="3"/>
  <c r="C52" i="3"/>
  <c r="B52" i="3"/>
  <c r="A52" i="3"/>
  <c r="N52" i="4"/>
  <c r="M52" i="4"/>
  <c r="L52" i="4"/>
  <c r="J52" i="4"/>
  <c r="E52" i="4"/>
  <c r="O52" i="4" s="1"/>
  <c r="Q52" i="4" s="1"/>
  <c r="A52" i="4"/>
  <c r="N52" i="7"/>
  <c r="M52" i="7"/>
  <c r="L52" i="7"/>
  <c r="J52" i="7"/>
  <c r="E52" i="7"/>
  <c r="O52" i="7" s="1"/>
  <c r="Q52" i="7" s="1"/>
  <c r="A52" i="7"/>
  <c r="N52" i="8"/>
  <c r="M52" i="8"/>
  <c r="L52" i="8"/>
  <c r="J52" i="8"/>
  <c r="E52" i="8"/>
  <c r="A52" i="8"/>
  <c r="N52" i="1"/>
  <c r="M52" i="1"/>
  <c r="L52" i="1"/>
  <c r="J52" i="1"/>
  <c r="E52" i="1"/>
  <c r="A52" i="1"/>
  <c r="N52" i="9"/>
  <c r="M52" i="9"/>
  <c r="L52" i="9"/>
  <c r="J52" i="9"/>
  <c r="E52" i="9"/>
  <c r="A52" i="9"/>
  <c r="S54" i="1" l="1"/>
  <c r="R54" i="3"/>
  <c r="S54" i="9"/>
  <c r="Q54" i="3"/>
  <c r="R53" i="8"/>
  <c r="Q53" i="9"/>
  <c r="R53" i="9" s="1"/>
  <c r="R53" i="3" s="1"/>
  <c r="O53" i="3"/>
  <c r="J52" i="3"/>
  <c r="N52" i="3"/>
  <c r="L52" i="3"/>
  <c r="M52" i="3"/>
  <c r="E52" i="3"/>
  <c r="S52" i="4"/>
  <c r="R52" i="4"/>
  <c r="R52" i="7"/>
  <c r="S52" i="7"/>
  <c r="O52" i="8"/>
  <c r="Q52" i="8" s="1"/>
  <c r="R52" i="8" s="1"/>
  <c r="O52" i="1"/>
  <c r="Q52" i="1" s="1"/>
  <c r="S52" i="1" s="1"/>
  <c r="O52" i="9"/>
  <c r="Q51" i="9"/>
  <c r="S54" i="3" l="1"/>
  <c r="S53" i="9"/>
  <c r="S53" i="3" s="1"/>
  <c r="Q53" i="3"/>
  <c r="Q52" i="9"/>
  <c r="S52" i="9" s="1"/>
  <c r="S52" i="3" s="1"/>
  <c r="S52" i="8"/>
  <c r="O52" i="3"/>
  <c r="R52" i="1"/>
  <c r="I51" i="3"/>
  <c r="H51" i="3"/>
  <c r="G51" i="3"/>
  <c r="D51" i="3"/>
  <c r="C51" i="3"/>
  <c r="B51" i="3"/>
  <c r="A51" i="3"/>
  <c r="N51" i="4"/>
  <c r="M51" i="4"/>
  <c r="L51" i="4"/>
  <c r="J51" i="4"/>
  <c r="E51" i="4"/>
  <c r="O51" i="4" s="1"/>
  <c r="Q51" i="4" s="1"/>
  <c r="A51" i="4"/>
  <c r="N51" i="7"/>
  <c r="M51" i="7"/>
  <c r="L51" i="7"/>
  <c r="J51" i="7"/>
  <c r="E51" i="7"/>
  <c r="O51" i="7" s="1"/>
  <c r="Q51" i="7" s="1"/>
  <c r="A51" i="7"/>
  <c r="N51" i="8"/>
  <c r="M51" i="8"/>
  <c r="L51" i="8"/>
  <c r="J51" i="8"/>
  <c r="J51" i="3" s="1"/>
  <c r="E51" i="8"/>
  <c r="A51" i="8"/>
  <c r="N51" i="1"/>
  <c r="M51" i="1"/>
  <c r="L51" i="1"/>
  <c r="J51" i="1"/>
  <c r="E51" i="1"/>
  <c r="A51" i="1"/>
  <c r="E51" i="9"/>
  <c r="N51" i="9"/>
  <c r="M51" i="9"/>
  <c r="L51" i="9"/>
  <c r="J51" i="9"/>
  <c r="A51" i="9"/>
  <c r="R52" i="9" l="1"/>
  <c r="R52" i="3"/>
  <c r="Q52" i="3"/>
  <c r="O51" i="8"/>
  <c r="Q51" i="8" s="1"/>
  <c r="N51" i="3"/>
  <c r="M51" i="3"/>
  <c r="E51" i="3"/>
  <c r="L51" i="3"/>
  <c r="S51" i="4"/>
  <c r="R51" i="4"/>
  <c r="S51" i="7"/>
  <c r="R51" i="7"/>
  <c r="S51" i="8"/>
  <c r="R51" i="8"/>
  <c r="O51" i="1"/>
  <c r="O51" i="9"/>
  <c r="Q50" i="1"/>
  <c r="Q51" i="1" l="1"/>
  <c r="S51" i="1" s="1"/>
  <c r="R51" i="9"/>
  <c r="O51" i="3"/>
  <c r="I50" i="3"/>
  <c r="H50" i="3"/>
  <c r="G50" i="3"/>
  <c r="D50" i="3"/>
  <c r="C50" i="3"/>
  <c r="B50" i="3"/>
  <c r="A50" i="3"/>
  <c r="N50" i="4"/>
  <c r="M50" i="4"/>
  <c r="L50" i="4"/>
  <c r="J50" i="4"/>
  <c r="E50" i="4"/>
  <c r="A50" i="4"/>
  <c r="N50" i="7"/>
  <c r="M50" i="7"/>
  <c r="L50" i="7"/>
  <c r="J50" i="7"/>
  <c r="E50" i="7"/>
  <c r="O50" i="7" s="1"/>
  <c r="Q50" i="7" s="1"/>
  <c r="A50" i="7"/>
  <c r="N50" i="8"/>
  <c r="M50" i="8"/>
  <c r="L50" i="8"/>
  <c r="J50" i="8"/>
  <c r="E50" i="8"/>
  <c r="O50" i="8" s="1"/>
  <c r="Q50" i="8" s="1"/>
  <c r="A50" i="8"/>
  <c r="N50" i="1"/>
  <c r="M50" i="1"/>
  <c r="L50" i="1"/>
  <c r="J50" i="1"/>
  <c r="E50" i="1"/>
  <c r="A50" i="1"/>
  <c r="N50" i="9"/>
  <c r="M50" i="9"/>
  <c r="L50" i="9"/>
  <c r="J50" i="9"/>
  <c r="E50" i="9"/>
  <c r="A50" i="9"/>
  <c r="R51" i="1" l="1"/>
  <c r="R51" i="3" s="1"/>
  <c r="S51" i="9"/>
  <c r="S51" i="3" s="1"/>
  <c r="Q51" i="3"/>
  <c r="O50" i="4"/>
  <c r="Q50" i="4" s="1"/>
  <c r="S50" i="4" s="1"/>
  <c r="N50" i="3"/>
  <c r="M50" i="3"/>
  <c r="J50" i="3"/>
  <c r="L50" i="3"/>
  <c r="E50" i="3"/>
  <c r="S50" i="7"/>
  <c r="R50" i="7"/>
  <c r="S50" i="8"/>
  <c r="R50" i="8"/>
  <c r="O50" i="1"/>
  <c r="O50" i="9"/>
  <c r="Q49" i="4"/>
  <c r="Q49" i="1"/>
  <c r="Q49" i="9"/>
  <c r="I49" i="3"/>
  <c r="H49" i="3"/>
  <c r="G49" i="3"/>
  <c r="D49" i="3"/>
  <c r="C49" i="3"/>
  <c r="B49" i="3"/>
  <c r="A49" i="3"/>
  <c r="N49" i="4"/>
  <c r="M49" i="4"/>
  <c r="L49" i="4"/>
  <c r="J49" i="4"/>
  <c r="E49" i="4"/>
  <c r="A49" i="4"/>
  <c r="N49" i="7"/>
  <c r="M49" i="7"/>
  <c r="L49" i="7"/>
  <c r="J49" i="7"/>
  <c r="E49" i="7"/>
  <c r="O49" i="7" s="1"/>
  <c r="Q49" i="7" s="1"/>
  <c r="A49" i="7"/>
  <c r="N49" i="8"/>
  <c r="M49" i="8"/>
  <c r="L49" i="8"/>
  <c r="J49" i="8"/>
  <c r="E49" i="8"/>
  <c r="A49" i="8"/>
  <c r="N49" i="1"/>
  <c r="M49" i="1"/>
  <c r="L49" i="1"/>
  <c r="J49" i="1"/>
  <c r="E49" i="1"/>
  <c r="E49" i="3" s="1"/>
  <c r="A49" i="1"/>
  <c r="N49" i="9"/>
  <c r="M49" i="9"/>
  <c r="L49" i="9"/>
  <c r="L49" i="3" s="1"/>
  <c r="J49" i="9"/>
  <c r="J49" i="3" s="1"/>
  <c r="E49" i="9"/>
  <c r="A49" i="9"/>
  <c r="R50" i="4" l="1"/>
  <c r="S50" i="1"/>
  <c r="Q50" i="9"/>
  <c r="O50" i="3"/>
  <c r="O49" i="4"/>
  <c r="S49" i="4" s="1"/>
  <c r="M49" i="3"/>
  <c r="N49" i="3"/>
  <c r="S49" i="7"/>
  <c r="R49" i="7"/>
  <c r="O49" i="8"/>
  <c r="Q49" i="8" s="1"/>
  <c r="S49" i="8" s="1"/>
  <c r="O49" i="1"/>
  <c r="S49" i="1" s="1"/>
  <c r="O49" i="9"/>
  <c r="Q48" i="9"/>
  <c r="R50" i="1" l="1"/>
  <c r="Q50" i="3"/>
  <c r="S50" i="9"/>
  <c r="S50" i="3" s="1"/>
  <c r="R50" i="9"/>
  <c r="R49" i="4"/>
  <c r="O49" i="3"/>
  <c r="R49" i="8"/>
  <c r="R49" i="1"/>
  <c r="I48" i="3"/>
  <c r="H48" i="3"/>
  <c r="G48" i="3"/>
  <c r="D48" i="3"/>
  <c r="C48" i="3"/>
  <c r="B48" i="3"/>
  <c r="A48" i="3"/>
  <c r="N48" i="4"/>
  <c r="M48" i="4"/>
  <c r="L48" i="4"/>
  <c r="J48" i="4"/>
  <c r="E48" i="4"/>
  <c r="A48" i="4"/>
  <c r="N48" i="7"/>
  <c r="M48" i="7"/>
  <c r="L48" i="7"/>
  <c r="J48" i="7"/>
  <c r="E48" i="7"/>
  <c r="O48" i="7" s="1"/>
  <c r="Q48" i="7" s="1"/>
  <c r="A48" i="7"/>
  <c r="N48" i="8"/>
  <c r="M48" i="8"/>
  <c r="L48" i="8"/>
  <c r="J48" i="8"/>
  <c r="E48" i="8"/>
  <c r="A48" i="8"/>
  <c r="N48" i="1"/>
  <c r="M48" i="1"/>
  <c r="L48" i="1"/>
  <c r="J48" i="1"/>
  <c r="E48" i="1"/>
  <c r="A48" i="1"/>
  <c r="N48" i="9"/>
  <c r="M48" i="9"/>
  <c r="L48" i="9"/>
  <c r="J48" i="9"/>
  <c r="E48" i="9"/>
  <c r="O48" i="9" s="1"/>
  <c r="A48" i="9"/>
  <c r="R50" i="3" l="1"/>
  <c r="Q49" i="3"/>
  <c r="R49" i="9"/>
  <c r="R49" i="3" s="1"/>
  <c r="S49" i="9"/>
  <c r="S49" i="3" s="1"/>
  <c r="O48" i="4"/>
  <c r="Q48" i="4" s="1"/>
  <c r="N48" i="3"/>
  <c r="M48" i="3"/>
  <c r="J48" i="3"/>
  <c r="O48" i="1"/>
  <c r="Q48" i="1" s="1"/>
  <c r="R48" i="1" s="1"/>
  <c r="L48" i="3"/>
  <c r="E48" i="3"/>
  <c r="S48" i="4"/>
  <c r="R48" i="4"/>
  <c r="R48" i="7"/>
  <c r="S48" i="7"/>
  <c r="O48" i="8"/>
  <c r="Q48" i="8" s="1"/>
  <c r="S48" i="8" s="1"/>
  <c r="S48" i="9"/>
  <c r="R48" i="9"/>
  <c r="I47" i="3"/>
  <c r="H47" i="3"/>
  <c r="G47" i="3"/>
  <c r="D47" i="3"/>
  <c r="C47" i="3"/>
  <c r="B47" i="3"/>
  <c r="A47" i="3"/>
  <c r="N47" i="4"/>
  <c r="M47" i="4"/>
  <c r="L47" i="4"/>
  <c r="J47" i="4"/>
  <c r="E47" i="4"/>
  <c r="A47" i="4"/>
  <c r="N47" i="7"/>
  <c r="M47" i="7"/>
  <c r="L47" i="7"/>
  <c r="J47" i="7"/>
  <c r="E47" i="7"/>
  <c r="O47" i="7" s="1"/>
  <c r="Q47" i="7" s="1"/>
  <c r="N47" i="8"/>
  <c r="M47" i="8"/>
  <c r="L47" i="8"/>
  <c r="J47" i="8"/>
  <c r="E47" i="8"/>
  <c r="A47" i="8"/>
  <c r="N47" i="1"/>
  <c r="M47" i="1"/>
  <c r="L47" i="1"/>
  <c r="J47" i="1"/>
  <c r="E47" i="1"/>
  <c r="A47" i="1"/>
  <c r="N47" i="9"/>
  <c r="M47" i="9"/>
  <c r="L47" i="9"/>
  <c r="J47" i="9"/>
  <c r="E47" i="9"/>
  <c r="A47" i="9"/>
  <c r="R48" i="8" l="1"/>
  <c r="R48" i="3" s="1"/>
  <c r="O48" i="3"/>
  <c r="Q48" i="3"/>
  <c r="S48" i="1"/>
  <c r="S48" i="3"/>
  <c r="J47" i="3"/>
  <c r="N47" i="3"/>
  <c r="O47" i="8"/>
  <c r="Q47" i="8" s="1"/>
  <c r="S47" i="8" s="1"/>
  <c r="E47" i="3"/>
  <c r="L47" i="3"/>
  <c r="M47" i="3"/>
  <c r="O47" i="4"/>
  <c r="S47" i="7"/>
  <c r="R47" i="7"/>
  <c r="O47" i="1"/>
  <c r="Q47" i="1" s="1"/>
  <c r="S47" i="1" s="1"/>
  <c r="O47" i="9"/>
  <c r="Q47" i="9" s="1"/>
  <c r="S47" i="9" s="1"/>
  <c r="I46" i="3"/>
  <c r="H46" i="3"/>
  <c r="G46" i="3"/>
  <c r="D46" i="3"/>
  <c r="C46" i="3"/>
  <c r="B46" i="3"/>
  <c r="A46" i="3"/>
  <c r="N46" i="4"/>
  <c r="M46" i="4"/>
  <c r="L46" i="4"/>
  <c r="J46" i="4"/>
  <c r="E46" i="4"/>
  <c r="O46" i="4" s="1"/>
  <c r="Q46" i="4" s="1"/>
  <c r="A46" i="4"/>
  <c r="N46" i="7"/>
  <c r="M46" i="7"/>
  <c r="L46" i="7"/>
  <c r="J46" i="7"/>
  <c r="E46" i="7"/>
  <c r="N46" i="8"/>
  <c r="M46" i="8"/>
  <c r="L46" i="8"/>
  <c r="J46" i="8"/>
  <c r="E46" i="8"/>
  <c r="A46" i="8"/>
  <c r="N46" i="1"/>
  <c r="M46" i="1"/>
  <c r="L46" i="1"/>
  <c r="J46" i="1"/>
  <c r="E46" i="1"/>
  <c r="A46" i="1"/>
  <c r="N46" i="9"/>
  <c r="M46" i="9"/>
  <c r="L46" i="9"/>
  <c r="J46" i="9"/>
  <c r="E46" i="9"/>
  <c r="A46" i="9"/>
  <c r="R47" i="1" l="1"/>
  <c r="R47" i="8"/>
  <c r="Q47" i="4"/>
  <c r="O47" i="3"/>
  <c r="O46" i="7"/>
  <c r="Q46" i="7" s="1"/>
  <c r="N46" i="3"/>
  <c r="R47" i="9"/>
  <c r="M46" i="3"/>
  <c r="O46" i="8"/>
  <c r="Q46" i="8" s="1"/>
  <c r="J46" i="3"/>
  <c r="L46" i="3"/>
  <c r="E46" i="3"/>
  <c r="S46" i="4"/>
  <c r="R46" i="4"/>
  <c r="S46" i="7"/>
  <c r="R46" i="7"/>
  <c r="S46" i="8"/>
  <c r="R46" i="8"/>
  <c r="O46" i="1"/>
  <c r="Q46" i="1" s="1"/>
  <c r="R46" i="1" s="1"/>
  <c r="O46" i="9"/>
  <c r="Q45" i="4"/>
  <c r="I45" i="3"/>
  <c r="H45" i="3"/>
  <c r="G45" i="3"/>
  <c r="D45" i="3"/>
  <c r="C45" i="3"/>
  <c r="B45" i="3"/>
  <c r="A45" i="3"/>
  <c r="N45" i="4"/>
  <c r="M45" i="4"/>
  <c r="L45" i="4"/>
  <c r="J45" i="4"/>
  <c r="E45" i="4"/>
  <c r="O45" i="4" s="1"/>
  <c r="A45" i="4"/>
  <c r="N45" i="7"/>
  <c r="M45" i="7"/>
  <c r="L45" i="7"/>
  <c r="J45" i="7"/>
  <c r="E45" i="7"/>
  <c r="O45" i="7" s="1"/>
  <c r="Q45" i="7" s="1"/>
  <c r="N45" i="8"/>
  <c r="M45" i="8"/>
  <c r="L45" i="8"/>
  <c r="J45" i="8"/>
  <c r="E45" i="8"/>
  <c r="A45" i="8"/>
  <c r="N45" i="1"/>
  <c r="M45" i="1"/>
  <c r="L45" i="1"/>
  <c r="J45" i="1"/>
  <c r="E45" i="1"/>
  <c r="A45" i="1"/>
  <c r="N45" i="9"/>
  <c r="M45" i="9"/>
  <c r="L45" i="9"/>
  <c r="J45" i="9"/>
  <c r="E45" i="9"/>
  <c r="A45" i="9"/>
  <c r="Q47" i="3" l="1"/>
  <c r="S47" i="4"/>
  <c r="S47" i="3" s="1"/>
  <c r="R47" i="4"/>
  <c r="R47" i="3" s="1"/>
  <c r="Q46" i="9"/>
  <c r="R46" i="9" s="1"/>
  <c r="R46" i="3" s="1"/>
  <c r="O46" i="3"/>
  <c r="S46" i="1"/>
  <c r="J45" i="3"/>
  <c r="N45" i="3"/>
  <c r="M45" i="3"/>
  <c r="E45" i="3"/>
  <c r="L45" i="3"/>
  <c r="R45" i="4"/>
  <c r="S45" i="4"/>
  <c r="R45" i="7"/>
  <c r="S45" i="7"/>
  <c r="O45" i="8"/>
  <c r="Q45" i="8" s="1"/>
  <c r="S45" i="8" s="1"/>
  <c r="O45" i="1"/>
  <c r="O45" i="9"/>
  <c r="Q45" i="9" s="1"/>
  <c r="S45" i="9" s="1"/>
  <c r="Q44" i="1"/>
  <c r="I44" i="3"/>
  <c r="H44" i="3"/>
  <c r="G44" i="3"/>
  <c r="D44" i="3"/>
  <c r="C44" i="3"/>
  <c r="B44" i="3"/>
  <c r="A44" i="3"/>
  <c r="N44" i="4"/>
  <c r="M44" i="4"/>
  <c r="L44" i="4"/>
  <c r="J44" i="4"/>
  <c r="E44" i="4"/>
  <c r="O44" i="4" s="1"/>
  <c r="Q44" i="4" s="1"/>
  <c r="A44" i="4"/>
  <c r="N44" i="7"/>
  <c r="M44" i="7"/>
  <c r="L44" i="7"/>
  <c r="J44" i="7"/>
  <c r="E44" i="7"/>
  <c r="O44" i="7" s="1"/>
  <c r="Q44" i="7" s="1"/>
  <c r="N44" i="8"/>
  <c r="M44" i="8"/>
  <c r="L44" i="8"/>
  <c r="J44" i="8"/>
  <c r="E44" i="8"/>
  <c r="A44" i="8"/>
  <c r="N44" i="1"/>
  <c r="M44" i="1"/>
  <c r="L44" i="1"/>
  <c r="J44" i="1"/>
  <c r="E44" i="1"/>
  <c r="A44" i="1"/>
  <c r="N44" i="9"/>
  <c r="M44" i="9"/>
  <c r="L44" i="9"/>
  <c r="J44" i="9"/>
  <c r="E44" i="9"/>
  <c r="O44" i="9" s="1"/>
  <c r="Q44" i="9" s="1"/>
  <c r="A44" i="9"/>
  <c r="S46" i="9" l="1"/>
  <c r="S46" i="3" s="1"/>
  <c r="Q46" i="3"/>
  <c r="R45" i="9"/>
  <c r="S45" i="1"/>
  <c r="S45" i="3" s="1"/>
  <c r="Q45" i="1"/>
  <c r="R45" i="1" s="1"/>
  <c r="Q45" i="3"/>
  <c r="O45" i="3"/>
  <c r="R45" i="8"/>
  <c r="R45" i="3" s="1"/>
  <c r="J44" i="3"/>
  <c r="L44" i="3"/>
  <c r="M44" i="3"/>
  <c r="N44" i="3"/>
  <c r="E44" i="3"/>
  <c r="S44" i="4"/>
  <c r="R44" i="4"/>
  <c r="S44" i="7"/>
  <c r="R44" i="7"/>
  <c r="O44" i="8"/>
  <c r="Q44" i="8" s="1"/>
  <c r="S44" i="8" s="1"/>
  <c r="O44" i="1"/>
  <c r="S44" i="9"/>
  <c r="R44" i="9"/>
  <c r="Q43" i="4"/>
  <c r="Q43" i="1"/>
  <c r="Q43" i="9"/>
  <c r="I43" i="3"/>
  <c r="H43" i="3"/>
  <c r="G43" i="3"/>
  <c r="D43" i="3"/>
  <c r="C43" i="3"/>
  <c r="B43" i="3"/>
  <c r="A43" i="3"/>
  <c r="N43" i="4"/>
  <c r="M43" i="4"/>
  <c r="L43" i="4"/>
  <c r="J43" i="4"/>
  <c r="E43" i="4"/>
  <c r="A43" i="4"/>
  <c r="N43" i="7"/>
  <c r="M43" i="7"/>
  <c r="L43" i="7"/>
  <c r="J43" i="7"/>
  <c r="E43" i="7"/>
  <c r="O43" i="7" s="1"/>
  <c r="Q43" i="7" s="1"/>
  <c r="N43" i="8"/>
  <c r="M43" i="8"/>
  <c r="L43" i="8"/>
  <c r="J43" i="8"/>
  <c r="E43" i="8"/>
  <c r="A43" i="8"/>
  <c r="N43" i="1"/>
  <c r="M43" i="1"/>
  <c r="L43" i="1"/>
  <c r="J43" i="1"/>
  <c r="E43" i="1"/>
  <c r="A43" i="1"/>
  <c r="N43" i="9"/>
  <c r="M43" i="9"/>
  <c r="L43" i="9"/>
  <c r="J43" i="9"/>
  <c r="J43" i="3" s="1"/>
  <c r="E43" i="9"/>
  <c r="A43" i="9"/>
  <c r="R44" i="8" l="1"/>
  <c r="O44" i="3"/>
  <c r="Q44" i="3"/>
  <c r="L43" i="3"/>
  <c r="M43" i="3"/>
  <c r="E43" i="3"/>
  <c r="N43" i="3"/>
  <c r="O43" i="4"/>
  <c r="S43" i="4" s="1"/>
  <c r="R43" i="7"/>
  <c r="S43" i="7"/>
  <c r="O43" i="8"/>
  <c r="Q43" i="8" s="1"/>
  <c r="S43" i="8" s="1"/>
  <c r="O43" i="1"/>
  <c r="O43" i="9"/>
  <c r="O42" i="3"/>
  <c r="N42" i="3"/>
  <c r="M42" i="3"/>
  <c r="L42" i="3"/>
  <c r="J42" i="3"/>
  <c r="I42" i="3"/>
  <c r="H42" i="3"/>
  <c r="G42" i="3"/>
  <c r="D42" i="3"/>
  <c r="C42" i="3"/>
  <c r="B42" i="3"/>
  <c r="A42" i="3"/>
  <c r="Q42" i="1"/>
  <c r="N42" i="9"/>
  <c r="M42" i="9"/>
  <c r="L42" i="9"/>
  <c r="J42" i="9"/>
  <c r="E42" i="9"/>
  <c r="A42" i="9"/>
  <c r="N42" i="1"/>
  <c r="M42" i="1"/>
  <c r="L42" i="1"/>
  <c r="J42" i="1"/>
  <c r="E42" i="1"/>
  <c r="A42" i="1"/>
  <c r="N42" i="8"/>
  <c r="M42" i="8"/>
  <c r="L42" i="8"/>
  <c r="J42" i="8"/>
  <c r="E42" i="8"/>
  <c r="A42" i="8"/>
  <c r="N42" i="7"/>
  <c r="M42" i="7"/>
  <c r="L42" i="7"/>
  <c r="J42" i="7"/>
  <c r="E42" i="7"/>
  <c r="O42" i="7" s="1"/>
  <c r="Q42" i="7" s="1"/>
  <c r="R42" i="7" s="1"/>
  <c r="R42" i="3" s="1"/>
  <c r="N42" i="4"/>
  <c r="M42" i="4"/>
  <c r="L42" i="4"/>
  <c r="J42" i="4"/>
  <c r="E42" i="4"/>
  <c r="A42" i="4"/>
  <c r="Q42" i="3" l="1"/>
  <c r="E42" i="3"/>
  <c r="R44" i="1"/>
  <c r="R44" i="3" s="1"/>
  <c r="S44" i="1"/>
  <c r="S44" i="3" s="1"/>
  <c r="R43" i="4"/>
  <c r="R43" i="1"/>
  <c r="R43" i="9"/>
  <c r="O43" i="3"/>
  <c r="R43" i="8"/>
  <c r="S43" i="1"/>
  <c r="O42" i="9"/>
  <c r="O42" i="1"/>
  <c r="S42" i="1" s="1"/>
  <c r="O42" i="8"/>
  <c r="S42" i="7"/>
  <c r="S42" i="3" s="1"/>
  <c r="O42" i="4"/>
  <c r="R43" i="3" l="1"/>
  <c r="S43" i="9"/>
  <c r="S43" i="3" s="1"/>
  <c r="Q43" i="3"/>
  <c r="Q42" i="9"/>
  <c r="S42" i="9" s="1"/>
  <c r="Q42" i="8"/>
  <c r="R42" i="8" s="1"/>
  <c r="Q42" i="4"/>
  <c r="R42" i="4" s="1"/>
  <c r="R42" i="1"/>
  <c r="Q41" i="1"/>
  <c r="R42" i="9" l="1"/>
  <c r="S42" i="8"/>
  <c r="S42" i="4"/>
  <c r="Q41" i="4"/>
  <c r="Q41" i="8"/>
  <c r="Q41" i="9"/>
  <c r="I41" i="3"/>
  <c r="H41" i="3"/>
  <c r="G41" i="3"/>
  <c r="D41" i="3"/>
  <c r="C41" i="3"/>
  <c r="B41" i="3"/>
  <c r="A41" i="3"/>
  <c r="N41" i="4"/>
  <c r="M41" i="4"/>
  <c r="L41" i="4"/>
  <c r="J41" i="4"/>
  <c r="E41" i="4"/>
  <c r="O41" i="4" s="1"/>
  <c r="A41" i="4"/>
  <c r="N41" i="7"/>
  <c r="M41" i="7"/>
  <c r="L41" i="7"/>
  <c r="J41" i="7"/>
  <c r="E41" i="7"/>
  <c r="N41" i="8"/>
  <c r="M41" i="8"/>
  <c r="L41" i="8"/>
  <c r="J41" i="8"/>
  <c r="E41" i="8"/>
  <c r="A41" i="8"/>
  <c r="N41" i="1"/>
  <c r="M41" i="1"/>
  <c r="L41" i="1"/>
  <c r="J41" i="1"/>
  <c r="E41" i="1"/>
  <c r="A41" i="1"/>
  <c r="N41" i="9"/>
  <c r="M41" i="9"/>
  <c r="L41" i="9"/>
  <c r="J41" i="9"/>
  <c r="E41" i="9"/>
  <c r="A41" i="9"/>
  <c r="O41" i="7" l="1"/>
  <c r="Q41" i="7" s="1"/>
  <c r="R41" i="7" s="1"/>
  <c r="J41" i="3"/>
  <c r="M41" i="3"/>
  <c r="L41" i="3"/>
  <c r="E41" i="3"/>
  <c r="N41" i="3"/>
  <c r="S41" i="4"/>
  <c r="R41" i="4"/>
  <c r="S41" i="7"/>
  <c r="O41" i="8"/>
  <c r="R41" i="8" s="1"/>
  <c r="O41" i="1"/>
  <c r="O41" i="9"/>
  <c r="Q40" i="1"/>
  <c r="I40" i="3"/>
  <c r="H40" i="3"/>
  <c r="G40" i="3"/>
  <c r="D40" i="3"/>
  <c r="C40" i="3"/>
  <c r="B40" i="3"/>
  <c r="A40" i="3"/>
  <c r="N40" i="4"/>
  <c r="M40" i="4"/>
  <c r="L40" i="4"/>
  <c r="J40" i="4"/>
  <c r="E40" i="4"/>
  <c r="A40" i="4"/>
  <c r="N40" i="7"/>
  <c r="M40" i="7"/>
  <c r="L40" i="7"/>
  <c r="J40" i="7"/>
  <c r="E40" i="7"/>
  <c r="N40" i="8"/>
  <c r="M40" i="8"/>
  <c r="L40" i="8"/>
  <c r="J40" i="8"/>
  <c r="E40" i="8"/>
  <c r="A40" i="8"/>
  <c r="N40" i="1"/>
  <c r="M40" i="1"/>
  <c r="L40" i="1"/>
  <c r="J40" i="1"/>
  <c r="E40" i="1"/>
  <c r="O40" i="1" s="1"/>
  <c r="A40" i="1"/>
  <c r="N40" i="9"/>
  <c r="M40" i="9"/>
  <c r="L40" i="9"/>
  <c r="J40" i="9"/>
  <c r="E40" i="9"/>
  <c r="E40" i="3" s="1"/>
  <c r="A40" i="9"/>
  <c r="O40" i="7" l="1"/>
  <c r="Q40" i="7" s="1"/>
  <c r="S41" i="1"/>
  <c r="O41" i="3"/>
  <c r="S41" i="8"/>
  <c r="O40" i="4"/>
  <c r="Q40" i="4" s="1"/>
  <c r="L40" i="3"/>
  <c r="M40" i="3"/>
  <c r="N40" i="3"/>
  <c r="J40" i="3"/>
  <c r="S40" i="4"/>
  <c r="R40" i="4"/>
  <c r="R40" i="7"/>
  <c r="S40" i="7"/>
  <c r="O40" i="8"/>
  <c r="Q40" i="8" s="1"/>
  <c r="S40" i="8" s="1"/>
  <c r="S40" i="1"/>
  <c r="R40" i="1"/>
  <c r="O40" i="9"/>
  <c r="I39" i="3"/>
  <c r="H39" i="3"/>
  <c r="G39" i="3"/>
  <c r="D39" i="3"/>
  <c r="C39" i="3"/>
  <c r="B39" i="3"/>
  <c r="A39" i="3"/>
  <c r="N39" i="4"/>
  <c r="M39" i="4"/>
  <c r="L39" i="4"/>
  <c r="J39" i="4"/>
  <c r="E39" i="4"/>
  <c r="A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O39" i="8" s="1"/>
  <c r="Q39" i="8" s="1"/>
  <c r="A39" i="8"/>
  <c r="N39" i="1"/>
  <c r="M39" i="1"/>
  <c r="L39" i="1"/>
  <c r="J39" i="1"/>
  <c r="J39" i="3" s="1"/>
  <c r="E39" i="1"/>
  <c r="O39" i="1" s="1"/>
  <c r="Q39" i="1" s="1"/>
  <c r="A39" i="1"/>
  <c r="N39" i="9"/>
  <c r="M39" i="9"/>
  <c r="L39" i="9"/>
  <c r="J39" i="9"/>
  <c r="E39" i="9"/>
  <c r="O39" i="9" s="1"/>
  <c r="Q39" i="9" s="1"/>
  <c r="A39" i="9"/>
  <c r="R41" i="1" l="1"/>
  <c r="S41" i="9"/>
  <c r="S41" i="3" s="1"/>
  <c r="Q41" i="3"/>
  <c r="R41" i="9"/>
  <c r="Q40" i="9"/>
  <c r="R40" i="9" s="1"/>
  <c r="R40" i="3" s="1"/>
  <c r="O40" i="3"/>
  <c r="R40" i="8"/>
  <c r="L39" i="3"/>
  <c r="M39" i="3"/>
  <c r="N39" i="3"/>
  <c r="E39" i="3"/>
  <c r="O39" i="4"/>
  <c r="S39" i="7"/>
  <c r="R39" i="7"/>
  <c r="S39" i="8"/>
  <c r="R39" i="8"/>
  <c r="S39" i="1"/>
  <c r="R39" i="1"/>
  <c r="R39" i="9"/>
  <c r="S39" i="9"/>
  <c r="Q38" i="4"/>
  <c r="I38" i="3"/>
  <c r="H38" i="3"/>
  <c r="G38" i="3"/>
  <c r="D38" i="3"/>
  <c r="C38" i="3"/>
  <c r="B38" i="3"/>
  <c r="A38" i="3"/>
  <c r="N38" i="4"/>
  <c r="M38" i="4"/>
  <c r="L38" i="4"/>
  <c r="J38" i="4"/>
  <c r="E38" i="4"/>
  <c r="O38" i="4" s="1"/>
  <c r="A38" i="4"/>
  <c r="N38" i="7"/>
  <c r="M38" i="7"/>
  <c r="L38" i="7"/>
  <c r="J38" i="7"/>
  <c r="E38" i="7"/>
  <c r="O38" i="7" s="1"/>
  <c r="Q38" i="7" s="1"/>
  <c r="N38" i="8"/>
  <c r="M38" i="8"/>
  <c r="L38" i="8"/>
  <c r="J38" i="8"/>
  <c r="E38" i="8"/>
  <c r="O38" i="8" s="1"/>
  <c r="Q38" i="8" s="1"/>
  <c r="A38" i="8"/>
  <c r="N38" i="1"/>
  <c r="M38" i="1"/>
  <c r="L38" i="1"/>
  <c r="J38" i="1"/>
  <c r="E38" i="1"/>
  <c r="O38" i="1" s="1"/>
  <c r="Q38" i="1" s="1"/>
  <c r="A38" i="1"/>
  <c r="N38" i="9"/>
  <c r="M38" i="9"/>
  <c r="L38" i="9"/>
  <c r="L38" i="3" s="1"/>
  <c r="J38" i="9"/>
  <c r="E38" i="9"/>
  <c r="O38" i="9" s="1"/>
  <c r="Q38" i="9" s="1"/>
  <c r="A38" i="9"/>
  <c r="M38" i="3" l="1"/>
  <c r="R41" i="3"/>
  <c r="S40" i="9"/>
  <c r="S40" i="3" s="1"/>
  <c r="Q40" i="3"/>
  <c r="Q39" i="4"/>
  <c r="O39" i="3"/>
  <c r="N38" i="3"/>
  <c r="J38" i="3"/>
  <c r="Q38" i="3"/>
  <c r="O38" i="3"/>
  <c r="E38" i="3"/>
  <c r="S38" i="4"/>
  <c r="R38" i="4"/>
  <c r="S38" i="7"/>
  <c r="R38" i="7"/>
  <c r="S38" i="8"/>
  <c r="R38" i="8"/>
  <c r="R38" i="1"/>
  <c r="S38" i="1"/>
  <c r="S38" i="9"/>
  <c r="R38" i="9"/>
  <c r="Q37" i="4"/>
  <c r="Q37" i="9"/>
  <c r="I37" i="3"/>
  <c r="H37" i="3"/>
  <c r="G37" i="3"/>
  <c r="D37" i="3"/>
  <c r="C37" i="3"/>
  <c r="B37" i="3"/>
  <c r="A37" i="3"/>
  <c r="Q37" i="8"/>
  <c r="N37" i="4"/>
  <c r="M37" i="4"/>
  <c r="L37" i="4"/>
  <c r="J37" i="4"/>
  <c r="E37" i="4"/>
  <c r="A37" i="4"/>
  <c r="N37" i="7"/>
  <c r="M37" i="7"/>
  <c r="L37" i="7"/>
  <c r="J37" i="7"/>
  <c r="E37" i="7"/>
  <c r="N37" i="8"/>
  <c r="M37" i="8"/>
  <c r="L37" i="8"/>
  <c r="J37" i="8"/>
  <c r="E37" i="8"/>
  <c r="O37" i="8" s="1"/>
  <c r="A37" i="8"/>
  <c r="N37" i="1"/>
  <c r="M37" i="1"/>
  <c r="L37" i="1"/>
  <c r="J37" i="1"/>
  <c r="E37" i="1"/>
  <c r="A37" i="1"/>
  <c r="N37" i="9"/>
  <c r="M37" i="9"/>
  <c r="L37" i="9"/>
  <c r="J37" i="9"/>
  <c r="E37" i="9"/>
  <c r="A37" i="9"/>
  <c r="O37" i="7" l="1"/>
  <c r="Q37" i="7" s="1"/>
  <c r="E37" i="3"/>
  <c r="J37" i="3"/>
  <c r="Q39" i="3"/>
  <c r="R39" i="4"/>
  <c r="R39" i="3" s="1"/>
  <c r="S39" i="4"/>
  <c r="S39" i="3" s="1"/>
  <c r="R38" i="3"/>
  <c r="S38" i="3"/>
  <c r="N37" i="3"/>
  <c r="M37" i="3"/>
  <c r="L37" i="3"/>
  <c r="O37" i="4"/>
  <c r="S37" i="4" s="1"/>
  <c r="O37" i="1"/>
  <c r="O37" i="9"/>
  <c r="S37" i="7"/>
  <c r="R37" i="7"/>
  <c r="R37" i="8"/>
  <c r="S37" i="8"/>
  <c r="B64" i="4"/>
  <c r="Q37" i="1" l="1"/>
  <c r="R37" i="1" s="1"/>
  <c r="R37" i="4"/>
  <c r="O37" i="3"/>
  <c r="Q36" i="8"/>
  <c r="I36" i="3"/>
  <c r="H36" i="3"/>
  <c r="G36" i="3"/>
  <c r="D36" i="3"/>
  <c r="C36" i="3"/>
  <c r="B36" i="3"/>
  <c r="A36" i="3"/>
  <c r="N36" i="9"/>
  <c r="M36" i="9"/>
  <c r="L36" i="9"/>
  <c r="J36" i="9"/>
  <c r="E36" i="9"/>
  <c r="A36" i="9"/>
  <c r="N36" i="1"/>
  <c r="M36" i="1"/>
  <c r="L36" i="1"/>
  <c r="J36" i="1"/>
  <c r="E36" i="1"/>
  <c r="A36" i="1"/>
  <c r="N36" i="8"/>
  <c r="M36" i="8"/>
  <c r="L36" i="8"/>
  <c r="J36" i="8"/>
  <c r="E36" i="8"/>
  <c r="A36" i="8"/>
  <c r="N36" i="7"/>
  <c r="M36" i="7"/>
  <c r="L36" i="7"/>
  <c r="J36" i="7"/>
  <c r="E36" i="7"/>
  <c r="O36" i="7" s="1"/>
  <c r="Q36" i="7" s="1"/>
  <c r="N36" i="4"/>
  <c r="N36" i="3" s="1"/>
  <c r="M36" i="4"/>
  <c r="L36" i="4"/>
  <c r="J36" i="4"/>
  <c r="E36" i="4"/>
  <c r="A36" i="4"/>
  <c r="S37" i="1" l="1"/>
  <c r="S37" i="9"/>
  <c r="S37" i="3" s="1"/>
  <c r="Q37" i="3"/>
  <c r="R37" i="9"/>
  <c r="R37" i="3" s="1"/>
  <c r="J36" i="3"/>
  <c r="M36" i="3"/>
  <c r="L36" i="3"/>
  <c r="O36" i="9"/>
  <c r="Q36" i="9" s="1"/>
  <c r="R36" i="9" s="1"/>
  <c r="E36" i="3"/>
  <c r="O36" i="1"/>
  <c r="Q36" i="1" s="1"/>
  <c r="R36" i="1" s="1"/>
  <c r="O36" i="8"/>
  <c r="S36" i="8" s="1"/>
  <c r="S36" i="7"/>
  <c r="R36" i="7"/>
  <c r="O36" i="4"/>
  <c r="Q36" i="4" s="1"/>
  <c r="Q35" i="9"/>
  <c r="S36" i="9" l="1"/>
  <c r="R36" i="8"/>
  <c r="O36" i="3"/>
  <c r="S36" i="1"/>
  <c r="Q35" i="4"/>
  <c r="I35" i="3"/>
  <c r="H35" i="3"/>
  <c r="G35" i="3"/>
  <c r="D35" i="3"/>
  <c r="C35" i="3"/>
  <c r="B35" i="3"/>
  <c r="A35" i="3"/>
  <c r="N35" i="4"/>
  <c r="M35" i="4"/>
  <c r="L35" i="4"/>
  <c r="J35" i="4"/>
  <c r="E35" i="4"/>
  <c r="A35" i="4"/>
  <c r="N35" i="7"/>
  <c r="M35" i="7"/>
  <c r="L35" i="7"/>
  <c r="J35" i="7"/>
  <c r="E35" i="7"/>
  <c r="O35" i="7" s="1"/>
  <c r="Q35" i="7" s="1"/>
  <c r="J35" i="8"/>
  <c r="N35" i="8"/>
  <c r="M35" i="8"/>
  <c r="L35" i="8"/>
  <c r="E35" i="8"/>
  <c r="O35" i="8" s="1"/>
  <c r="Q35" i="8" s="1"/>
  <c r="A35" i="8"/>
  <c r="N35" i="1"/>
  <c r="M35" i="1"/>
  <c r="L35" i="1"/>
  <c r="J35" i="1"/>
  <c r="E35" i="1"/>
  <c r="A35" i="1"/>
  <c r="N35" i="9"/>
  <c r="M35" i="9"/>
  <c r="L35" i="9"/>
  <c r="J35" i="9"/>
  <c r="E35" i="9"/>
  <c r="Q36" i="3" l="1"/>
  <c r="S36" i="4"/>
  <c r="S36" i="3" s="1"/>
  <c r="R36" i="4"/>
  <c r="R36" i="3" s="1"/>
  <c r="J35" i="3"/>
  <c r="N35" i="3"/>
  <c r="M35" i="3"/>
  <c r="E35" i="3"/>
  <c r="L35" i="3"/>
  <c r="O35" i="4"/>
  <c r="R35" i="7"/>
  <c r="S35" i="7"/>
  <c r="S35" i="8"/>
  <c r="R35" i="8"/>
  <c r="O35" i="1"/>
  <c r="Q35" i="1" s="1"/>
  <c r="S35" i="1" s="1"/>
  <c r="O35" i="9"/>
  <c r="R35" i="9" s="1"/>
  <c r="I34" i="3"/>
  <c r="H34" i="3"/>
  <c r="G34" i="3"/>
  <c r="D34" i="3"/>
  <c r="C34" i="3"/>
  <c r="B34" i="3"/>
  <c r="A34" i="3"/>
  <c r="Q34" i="1"/>
  <c r="Q34" i="4"/>
  <c r="N34" i="9"/>
  <c r="M34" i="9"/>
  <c r="L34" i="9"/>
  <c r="J34" i="9"/>
  <c r="E34" i="9"/>
  <c r="N34" i="1"/>
  <c r="M34" i="1"/>
  <c r="L34" i="1"/>
  <c r="J34" i="1"/>
  <c r="E34" i="1"/>
  <c r="O34" i="1" s="1"/>
  <c r="A34" i="1"/>
  <c r="N34" i="8"/>
  <c r="M34" i="8"/>
  <c r="L34" i="8"/>
  <c r="J34" i="8"/>
  <c r="E34" i="8"/>
  <c r="A34" i="8"/>
  <c r="N34" i="7"/>
  <c r="M34" i="7"/>
  <c r="L34" i="7"/>
  <c r="J34" i="7"/>
  <c r="E34" i="7"/>
  <c r="O34" i="7" s="1"/>
  <c r="Q34" i="7" s="1"/>
  <c r="N34" i="4"/>
  <c r="M34" i="4"/>
  <c r="L34" i="4"/>
  <c r="J34" i="4"/>
  <c r="E34" i="4"/>
  <c r="O34" i="4" s="1"/>
  <c r="A34" i="4"/>
  <c r="E34" i="3" l="1"/>
  <c r="J34" i="3"/>
  <c r="L34" i="3"/>
  <c r="M34" i="3"/>
  <c r="N34" i="3"/>
  <c r="S35" i="9"/>
  <c r="R35" i="1"/>
  <c r="O35" i="3"/>
  <c r="O34" i="9"/>
  <c r="O34" i="8"/>
  <c r="Q34" i="8" s="1"/>
  <c r="S34" i="8" s="1"/>
  <c r="R34" i="1"/>
  <c r="S34" i="1"/>
  <c r="R34" i="7"/>
  <c r="S34" i="7"/>
  <c r="S34" i="4"/>
  <c r="R34" i="4"/>
  <c r="I33" i="3"/>
  <c r="H33" i="3"/>
  <c r="G33" i="3"/>
  <c r="D33" i="3"/>
  <c r="C33" i="3"/>
  <c r="B33" i="3"/>
  <c r="A33" i="3"/>
  <c r="N33" i="9"/>
  <c r="M33" i="9"/>
  <c r="L33" i="9"/>
  <c r="J33" i="9"/>
  <c r="E33" i="9"/>
  <c r="N33" i="1"/>
  <c r="M33" i="1"/>
  <c r="L33" i="1"/>
  <c r="J33" i="1"/>
  <c r="E33" i="1"/>
  <c r="A33" i="1"/>
  <c r="N33" i="8"/>
  <c r="M33" i="8"/>
  <c r="L33" i="8"/>
  <c r="J33" i="8"/>
  <c r="E33" i="8"/>
  <c r="A33" i="8"/>
  <c r="N33" i="7"/>
  <c r="M33" i="7"/>
  <c r="L33" i="7"/>
  <c r="J33" i="7"/>
  <c r="E33" i="7"/>
  <c r="O33" i="7" s="1"/>
  <c r="Q33" i="7" s="1"/>
  <c r="N33" i="4"/>
  <c r="M33" i="4"/>
  <c r="L33" i="4"/>
  <c r="J33" i="4"/>
  <c r="E33" i="4"/>
  <c r="A33" i="4"/>
  <c r="E33" i="3" l="1"/>
  <c r="J33" i="3"/>
  <c r="L33" i="3"/>
  <c r="M33" i="3"/>
  <c r="N33" i="3"/>
  <c r="Q35" i="3"/>
  <c r="S35" i="4"/>
  <c r="S35" i="3" s="1"/>
  <c r="R35" i="4"/>
  <c r="R35" i="3" s="1"/>
  <c r="Q34" i="9"/>
  <c r="O34" i="3"/>
  <c r="R34" i="8"/>
  <c r="O33" i="8"/>
  <c r="Q33" i="8" s="1"/>
  <c r="S33" i="8" s="1"/>
  <c r="S33" i="7"/>
  <c r="O33" i="9"/>
  <c r="O33" i="1"/>
  <c r="Q33" i="1" s="1"/>
  <c r="S33" i="1" s="1"/>
  <c r="O33" i="4"/>
  <c r="Q33" i="4" s="1"/>
  <c r="R33" i="4" s="1"/>
  <c r="R33" i="7"/>
  <c r="Q33" i="9" l="1"/>
  <c r="O33" i="3"/>
  <c r="R34" i="9"/>
  <c r="R34" i="3" s="1"/>
  <c r="Q34" i="3"/>
  <c r="S34" i="9"/>
  <c r="S34" i="3" s="1"/>
  <c r="R33" i="8"/>
  <c r="R33" i="9"/>
  <c r="R33" i="3" s="1"/>
  <c r="R33" i="1"/>
  <c r="S33" i="4"/>
  <c r="I32" i="3"/>
  <c r="H32" i="3"/>
  <c r="G32" i="3"/>
  <c r="D32" i="3"/>
  <c r="C32" i="3"/>
  <c r="B32" i="3"/>
  <c r="A32" i="3"/>
  <c r="N32" i="9"/>
  <c r="M32" i="9"/>
  <c r="L32" i="9"/>
  <c r="L32" i="3" s="1"/>
  <c r="J32" i="9"/>
  <c r="J32" i="3" s="1"/>
  <c r="E32" i="9"/>
  <c r="N32" i="1"/>
  <c r="M32" i="1"/>
  <c r="L32" i="1"/>
  <c r="J32" i="1"/>
  <c r="E32" i="1"/>
  <c r="A32" i="1"/>
  <c r="N32" i="8"/>
  <c r="M32" i="8"/>
  <c r="L32" i="8"/>
  <c r="J32" i="8"/>
  <c r="E32" i="8"/>
  <c r="A32" i="8"/>
  <c r="N32" i="7"/>
  <c r="M32" i="7"/>
  <c r="L32" i="7"/>
  <c r="J32" i="7"/>
  <c r="E32" i="7"/>
  <c r="O32" i="7" s="1"/>
  <c r="Q32" i="7" s="1"/>
  <c r="S32" i="7" s="1"/>
  <c r="N32" i="4"/>
  <c r="M32" i="4"/>
  <c r="L32" i="4"/>
  <c r="J32" i="4"/>
  <c r="E32" i="4"/>
  <c r="A32" i="4"/>
  <c r="M32" i="3" l="1"/>
  <c r="N32" i="3"/>
  <c r="E32" i="3"/>
  <c r="S33" i="9"/>
  <c r="S33" i="3" s="1"/>
  <c r="Q33" i="3"/>
  <c r="O32" i="4"/>
  <c r="Q32" i="4" s="1"/>
  <c r="R32" i="4" s="1"/>
  <c r="O32" i="8"/>
  <c r="Q32" i="8" s="1"/>
  <c r="S32" i="8" s="1"/>
  <c r="O32" i="1"/>
  <c r="Q32" i="1" s="1"/>
  <c r="S32" i="1" s="1"/>
  <c r="O32" i="9"/>
  <c r="O32" i="3" s="1"/>
  <c r="R32" i="7"/>
  <c r="N31" i="3"/>
  <c r="I31" i="3"/>
  <c r="H31" i="3"/>
  <c r="G31" i="3"/>
  <c r="D31" i="3"/>
  <c r="C31" i="3"/>
  <c r="B31" i="3"/>
  <c r="A31" i="3"/>
  <c r="Q31" i="9"/>
  <c r="N31" i="9"/>
  <c r="M31" i="9"/>
  <c r="M31" i="3" s="1"/>
  <c r="L31" i="9"/>
  <c r="J31" i="9"/>
  <c r="E31" i="9"/>
  <c r="O31" i="9" s="1"/>
  <c r="N31" i="1"/>
  <c r="M31" i="1"/>
  <c r="L31" i="1"/>
  <c r="J31" i="1"/>
  <c r="E31" i="1"/>
  <c r="A31" i="1"/>
  <c r="N31" i="8"/>
  <c r="M31" i="8"/>
  <c r="L31" i="8"/>
  <c r="J31" i="8"/>
  <c r="E31" i="8"/>
  <c r="A31" i="8"/>
  <c r="N31" i="7"/>
  <c r="M31" i="7"/>
  <c r="L31" i="7"/>
  <c r="J31" i="7"/>
  <c r="E31" i="7"/>
  <c r="N31" i="4"/>
  <c r="M31" i="4"/>
  <c r="L31" i="4"/>
  <c r="J31" i="4"/>
  <c r="E31" i="4"/>
  <c r="A31" i="4"/>
  <c r="O31" i="7" l="1"/>
  <c r="E31" i="3"/>
  <c r="J31" i="3"/>
  <c r="L31" i="3"/>
  <c r="Q32" i="9"/>
  <c r="S32" i="4"/>
  <c r="R32" i="8"/>
  <c r="R32" i="1"/>
  <c r="O31" i="4"/>
  <c r="Q31" i="4" s="1"/>
  <c r="S31" i="4" s="1"/>
  <c r="O31" i="8"/>
  <c r="Q31" i="8" s="1"/>
  <c r="R31" i="8" s="1"/>
  <c r="O31" i="1"/>
  <c r="S31" i="9"/>
  <c r="R31" i="9"/>
  <c r="Q28" i="4"/>
  <c r="Q31" i="7" l="1"/>
  <c r="O31" i="3"/>
  <c r="R32" i="9"/>
  <c r="R32" i="3" s="1"/>
  <c r="Q32" i="3"/>
  <c r="S32" i="9"/>
  <c r="S32" i="3" s="1"/>
  <c r="Q31" i="1"/>
  <c r="S31" i="1" s="1"/>
  <c r="R31" i="4"/>
  <c r="S31" i="8"/>
  <c r="I30" i="3"/>
  <c r="H30" i="3"/>
  <c r="G30" i="3"/>
  <c r="D30" i="3"/>
  <c r="C30" i="3"/>
  <c r="B30" i="3"/>
  <c r="A30" i="3"/>
  <c r="N30" i="9"/>
  <c r="M30" i="9"/>
  <c r="L30" i="9"/>
  <c r="J30" i="9"/>
  <c r="E30" i="9"/>
  <c r="N30" i="1"/>
  <c r="N30" i="3" s="1"/>
  <c r="M30" i="1"/>
  <c r="L30" i="1"/>
  <c r="J30" i="1"/>
  <c r="E30" i="1"/>
  <c r="A30" i="1"/>
  <c r="N30" i="8"/>
  <c r="M30" i="8"/>
  <c r="L30" i="8"/>
  <c r="J30" i="8"/>
  <c r="E30" i="8"/>
  <c r="A30" i="8"/>
  <c r="N30" i="7"/>
  <c r="M30" i="7"/>
  <c r="L30" i="7"/>
  <c r="J30" i="7"/>
  <c r="E30" i="7"/>
  <c r="O30" i="7" s="1"/>
  <c r="Q30" i="7" s="1"/>
  <c r="N30" i="4"/>
  <c r="M30" i="4"/>
  <c r="L30" i="4"/>
  <c r="J30" i="4"/>
  <c r="E30" i="4"/>
  <c r="A30" i="4"/>
  <c r="J30" i="3" l="1"/>
  <c r="L30" i="3"/>
  <c r="E30" i="3"/>
  <c r="S31" i="7"/>
  <c r="S31" i="3" s="1"/>
  <c r="Q31" i="3"/>
  <c r="R31" i="7"/>
  <c r="R31" i="3" s="1"/>
  <c r="M30" i="3"/>
  <c r="R31" i="1"/>
  <c r="O30" i="9"/>
  <c r="Q30" i="9" s="1"/>
  <c r="R30" i="9" s="1"/>
  <c r="O30" i="1"/>
  <c r="O30" i="8"/>
  <c r="Q30" i="8" s="1"/>
  <c r="R30" i="8" s="1"/>
  <c r="O30" i="4"/>
  <c r="Q30" i="4" s="1"/>
  <c r="S30" i="4" s="1"/>
  <c r="S30" i="7"/>
  <c r="R30" i="7"/>
  <c r="O30" i="3" l="1"/>
  <c r="Q30" i="1"/>
  <c r="Q30" i="3" s="1"/>
  <c r="S30" i="9"/>
  <c r="R30" i="1"/>
  <c r="R30" i="3" s="1"/>
  <c r="S30" i="8"/>
  <c r="R30" i="4"/>
  <c r="I29" i="3"/>
  <c r="H29" i="3"/>
  <c r="G29" i="3"/>
  <c r="D29" i="3"/>
  <c r="C29" i="3"/>
  <c r="B29" i="3"/>
  <c r="A29" i="3"/>
  <c r="N29" i="4"/>
  <c r="M29" i="4"/>
  <c r="L29" i="4"/>
  <c r="J29" i="4"/>
  <c r="E29" i="4"/>
  <c r="A29" i="4"/>
  <c r="N29" i="9"/>
  <c r="M29" i="9"/>
  <c r="L29" i="9"/>
  <c r="J29" i="9"/>
  <c r="E29" i="9"/>
  <c r="N29" i="1"/>
  <c r="M29" i="1"/>
  <c r="L29" i="1"/>
  <c r="J29" i="1"/>
  <c r="E29" i="1"/>
  <c r="A29" i="1"/>
  <c r="N29" i="8"/>
  <c r="M29" i="8"/>
  <c r="L29" i="8"/>
  <c r="J29" i="8"/>
  <c r="E29" i="8"/>
  <c r="A29" i="8"/>
  <c r="N29" i="7"/>
  <c r="M29" i="7"/>
  <c r="L29" i="7"/>
  <c r="J29" i="7"/>
  <c r="E29" i="7"/>
  <c r="O29" i="7" s="1"/>
  <c r="Q29" i="7" s="1"/>
  <c r="S30" i="1" l="1"/>
  <c r="S30" i="3" s="1"/>
  <c r="M29" i="3"/>
  <c r="O29" i="9"/>
  <c r="O29" i="1"/>
  <c r="Q29" i="1" s="1"/>
  <c r="R29" i="1" s="1"/>
  <c r="O29" i="8"/>
  <c r="Q29" i="8" s="1"/>
  <c r="R29" i="8" s="1"/>
  <c r="L29" i="3"/>
  <c r="J29" i="3"/>
  <c r="N29" i="3"/>
  <c r="O29" i="4"/>
  <c r="Q29" i="4" s="1"/>
  <c r="E29" i="3"/>
  <c r="S29" i="7"/>
  <c r="R29" i="7"/>
  <c r="I28" i="3"/>
  <c r="H28" i="3"/>
  <c r="G28" i="3"/>
  <c r="D28" i="3"/>
  <c r="C28" i="3"/>
  <c r="B28" i="3"/>
  <c r="A28" i="3"/>
  <c r="N28" i="9"/>
  <c r="M28" i="9"/>
  <c r="M28" i="3" s="1"/>
  <c r="L28" i="9"/>
  <c r="J28" i="9"/>
  <c r="E28" i="9"/>
  <c r="N28" i="1"/>
  <c r="M28" i="1"/>
  <c r="L28" i="1"/>
  <c r="J28" i="1"/>
  <c r="E28" i="1"/>
  <c r="A28" i="1"/>
  <c r="N28" i="8"/>
  <c r="M28" i="8"/>
  <c r="L28" i="8"/>
  <c r="J28" i="8"/>
  <c r="E28" i="8"/>
  <c r="O28" i="8" s="1"/>
  <c r="Q28" i="8" s="1"/>
  <c r="A28" i="8"/>
  <c r="N28" i="7"/>
  <c r="M28" i="7"/>
  <c r="L28" i="7"/>
  <c r="J28" i="7"/>
  <c r="E28" i="7"/>
  <c r="O28" i="7" s="1"/>
  <c r="Q28" i="7" s="1"/>
  <c r="N28" i="4"/>
  <c r="N28" i="3" s="1"/>
  <c r="M28" i="4"/>
  <c r="L28" i="4"/>
  <c r="J28" i="4"/>
  <c r="J28" i="3" s="1"/>
  <c r="E28" i="4"/>
  <c r="A28" i="4"/>
  <c r="E28" i="3" l="1"/>
  <c r="Q29" i="9"/>
  <c r="S29" i="9" s="1"/>
  <c r="L28" i="3"/>
  <c r="O28" i="4"/>
  <c r="R29" i="9"/>
  <c r="S29" i="1"/>
  <c r="S29" i="8"/>
  <c r="Q29" i="3"/>
  <c r="R29" i="4"/>
  <c r="R29" i="3" s="1"/>
  <c r="S29" i="4"/>
  <c r="O29" i="3"/>
  <c r="O28" i="1"/>
  <c r="Q28" i="1" s="1"/>
  <c r="S28" i="1" s="1"/>
  <c r="O28" i="9"/>
  <c r="Q28" i="9" s="1"/>
  <c r="S28" i="9" s="1"/>
  <c r="R28" i="8"/>
  <c r="S28" i="8"/>
  <c r="S28" i="7"/>
  <c r="R28" i="7"/>
  <c r="Q25" i="1"/>
  <c r="O28" i="3" l="1"/>
  <c r="S29" i="3"/>
  <c r="R28" i="1"/>
  <c r="R28" i="9"/>
  <c r="I27" i="3"/>
  <c r="H27" i="3"/>
  <c r="G27" i="3"/>
  <c r="E27" i="3"/>
  <c r="D27" i="3"/>
  <c r="C27" i="3"/>
  <c r="B27" i="3"/>
  <c r="A27" i="3"/>
  <c r="Q27" i="4"/>
  <c r="N27" i="9"/>
  <c r="M27" i="9"/>
  <c r="L27" i="9"/>
  <c r="J27" i="9"/>
  <c r="E27" i="9"/>
  <c r="N27" i="1"/>
  <c r="M27" i="1"/>
  <c r="L27" i="1"/>
  <c r="J27" i="1"/>
  <c r="E27" i="1"/>
  <c r="A27" i="1"/>
  <c r="N27" i="8"/>
  <c r="M27" i="8"/>
  <c r="L27" i="8"/>
  <c r="J27" i="8"/>
  <c r="O27" i="8" s="1"/>
  <c r="Q27" i="8" s="1"/>
  <c r="E27" i="8"/>
  <c r="A27" i="8"/>
  <c r="N27" i="7"/>
  <c r="M27" i="7"/>
  <c r="M27" i="3" s="1"/>
  <c r="L27" i="7"/>
  <c r="J27" i="7"/>
  <c r="J27" i="3" s="1"/>
  <c r="E27" i="7"/>
  <c r="N27" i="4"/>
  <c r="M27" i="4"/>
  <c r="L27" i="4"/>
  <c r="J27" i="4"/>
  <c r="E27" i="4"/>
  <c r="A27" i="4"/>
  <c r="L27" i="3" l="1"/>
  <c r="N27" i="3"/>
  <c r="O27" i="7"/>
  <c r="Q27" i="7" s="1"/>
  <c r="R27" i="7" s="1"/>
  <c r="Q28" i="3"/>
  <c r="R28" i="4"/>
  <c r="R28" i="3" s="1"/>
  <c r="S28" i="4"/>
  <c r="S28" i="3" s="1"/>
  <c r="O27" i="4"/>
  <c r="R27" i="4" s="1"/>
  <c r="O27" i="1"/>
  <c r="O27" i="9"/>
  <c r="O27" i="3" s="1"/>
  <c r="S27" i="8"/>
  <c r="R27" i="8"/>
  <c r="S27" i="7"/>
  <c r="I26" i="3"/>
  <c r="H26" i="3"/>
  <c r="G26" i="3"/>
  <c r="D26" i="3"/>
  <c r="C26" i="3"/>
  <c r="B26" i="3"/>
  <c r="A26" i="3"/>
  <c r="Q26" i="1"/>
  <c r="Q26" i="4"/>
  <c r="N26" i="9"/>
  <c r="N26" i="3" s="1"/>
  <c r="M26" i="9"/>
  <c r="L26" i="9"/>
  <c r="J26" i="9"/>
  <c r="E26" i="9"/>
  <c r="N26" i="1"/>
  <c r="M26" i="1"/>
  <c r="L26" i="1"/>
  <c r="J26" i="1"/>
  <c r="E26" i="1"/>
  <c r="A26" i="1"/>
  <c r="N26" i="8"/>
  <c r="M26" i="8"/>
  <c r="L26" i="8"/>
  <c r="J26" i="8"/>
  <c r="E26" i="8"/>
  <c r="A26" i="8"/>
  <c r="N26" i="7"/>
  <c r="M26" i="7"/>
  <c r="L26" i="7"/>
  <c r="J26" i="7"/>
  <c r="E26" i="7"/>
  <c r="O26" i="7" s="1"/>
  <c r="Q26" i="7" s="1"/>
  <c r="N26" i="4"/>
  <c r="M26" i="4"/>
  <c r="L26" i="4"/>
  <c r="J26" i="4"/>
  <c r="E26" i="4"/>
  <c r="A26" i="4"/>
  <c r="E26" i="3" l="1"/>
  <c r="J26" i="3"/>
  <c r="L26" i="3"/>
  <c r="M26" i="3"/>
  <c r="Q27" i="9"/>
  <c r="Q27" i="1"/>
  <c r="S27" i="1" s="1"/>
  <c r="S27" i="4"/>
  <c r="O26" i="4"/>
  <c r="R26" i="4" s="1"/>
  <c r="O26" i="8"/>
  <c r="O26" i="1"/>
  <c r="O26" i="9"/>
  <c r="R26" i="7"/>
  <c r="S26" i="7"/>
  <c r="I25" i="3"/>
  <c r="H25" i="3"/>
  <c r="G25" i="3"/>
  <c r="D25" i="3"/>
  <c r="C25" i="3"/>
  <c r="B25" i="3"/>
  <c r="A25" i="3"/>
  <c r="Q25" i="8"/>
  <c r="N25" i="9"/>
  <c r="M25" i="9"/>
  <c r="L25" i="9"/>
  <c r="J25" i="9"/>
  <c r="E25" i="9"/>
  <c r="N25" i="1"/>
  <c r="M25" i="1"/>
  <c r="L25" i="1"/>
  <c r="J25" i="1"/>
  <c r="E25" i="1"/>
  <c r="A25" i="1"/>
  <c r="N25" i="8"/>
  <c r="M25" i="8"/>
  <c r="L25" i="8"/>
  <c r="J25" i="8"/>
  <c r="E25" i="8"/>
  <c r="A25" i="8"/>
  <c r="N25" i="7"/>
  <c r="N25" i="3" s="1"/>
  <c r="M25" i="7"/>
  <c r="L25" i="7"/>
  <c r="J25" i="7"/>
  <c r="E25" i="7"/>
  <c r="O25" i="7" s="1"/>
  <c r="Q25" i="7" s="1"/>
  <c r="N25" i="4"/>
  <c r="M25" i="4"/>
  <c r="L25" i="4"/>
  <c r="J25" i="4"/>
  <c r="E25" i="4"/>
  <c r="A25" i="4"/>
  <c r="E25" i="3" l="1"/>
  <c r="J25" i="3"/>
  <c r="L25" i="3"/>
  <c r="M25" i="3"/>
  <c r="O26" i="3"/>
  <c r="Q26" i="9"/>
  <c r="Q26" i="3" s="1"/>
  <c r="R27" i="9"/>
  <c r="R27" i="3" s="1"/>
  <c r="Q27" i="3"/>
  <c r="S27" i="9"/>
  <c r="S27" i="3" s="1"/>
  <c r="R27" i="1"/>
  <c r="S26" i="1"/>
  <c r="Q26" i="8"/>
  <c r="S26" i="8" s="1"/>
  <c r="S26" i="4"/>
  <c r="R26" i="9"/>
  <c r="R26" i="3" s="1"/>
  <c r="O25" i="9"/>
  <c r="O25" i="1"/>
  <c r="O25" i="8"/>
  <c r="S25" i="8" s="1"/>
  <c r="R25" i="7"/>
  <c r="S25" i="7"/>
  <c r="O25" i="4"/>
  <c r="Q25" i="4" s="1"/>
  <c r="R25" i="4" s="1"/>
  <c r="M24" i="3"/>
  <c r="L24" i="3"/>
  <c r="I24" i="3"/>
  <c r="H24" i="3"/>
  <c r="G24" i="3"/>
  <c r="D24" i="3"/>
  <c r="C24" i="3"/>
  <c r="B24" i="3"/>
  <c r="A24" i="3"/>
  <c r="Q24" i="1"/>
  <c r="N24" i="9"/>
  <c r="N24" i="3" s="1"/>
  <c r="M24" i="9"/>
  <c r="L24" i="9"/>
  <c r="J24" i="9"/>
  <c r="J24" i="3" s="1"/>
  <c r="E24" i="9"/>
  <c r="N24" i="1"/>
  <c r="M24" i="1"/>
  <c r="L24" i="1"/>
  <c r="J24" i="1"/>
  <c r="E24" i="1"/>
  <c r="A24" i="1"/>
  <c r="N24" i="8"/>
  <c r="M24" i="8"/>
  <c r="L24" i="8"/>
  <c r="J24" i="8"/>
  <c r="E24" i="8"/>
  <c r="A24" i="8"/>
  <c r="N24" i="7"/>
  <c r="M24" i="7"/>
  <c r="L24" i="7"/>
  <c r="J24" i="7"/>
  <c r="E24" i="7"/>
  <c r="O24" i="7" s="1"/>
  <c r="Q24" i="7" s="1"/>
  <c r="N24" i="4"/>
  <c r="M24" i="4"/>
  <c r="L24" i="4"/>
  <c r="J24" i="4"/>
  <c r="E24" i="4"/>
  <c r="A24" i="4"/>
  <c r="E24" i="3" l="1"/>
  <c r="Q25" i="9"/>
  <c r="O25" i="3"/>
  <c r="S26" i="9"/>
  <c r="S26" i="3" s="1"/>
  <c r="R26" i="1"/>
  <c r="R26" i="8"/>
  <c r="S25" i="1"/>
  <c r="S25" i="9"/>
  <c r="R25" i="8"/>
  <c r="S25" i="4"/>
  <c r="O24" i="8"/>
  <c r="Q24" i="8" s="1"/>
  <c r="O24" i="9"/>
  <c r="O24" i="3" s="1"/>
  <c r="O24" i="1"/>
  <c r="S24" i="8"/>
  <c r="R24" i="8"/>
  <c r="R24" i="7"/>
  <c r="S24" i="7"/>
  <c r="O24" i="4"/>
  <c r="Q24" i="4" s="1"/>
  <c r="R24" i="4" s="1"/>
  <c r="L23" i="3"/>
  <c r="I23" i="3"/>
  <c r="H23" i="3"/>
  <c r="G23" i="3"/>
  <c r="E23" i="3"/>
  <c r="D23" i="3"/>
  <c r="C23" i="3"/>
  <c r="B23" i="3"/>
  <c r="A23" i="3"/>
  <c r="Q23" i="1"/>
  <c r="N23" i="9"/>
  <c r="M23" i="9"/>
  <c r="L23" i="9"/>
  <c r="J23" i="9"/>
  <c r="J23" i="3" s="1"/>
  <c r="E23" i="9"/>
  <c r="N23" i="1"/>
  <c r="M23" i="1"/>
  <c r="L23" i="1"/>
  <c r="J23" i="1"/>
  <c r="E23" i="1"/>
  <c r="O23" i="1" s="1"/>
  <c r="A23" i="1"/>
  <c r="N23" i="8"/>
  <c r="M23" i="8"/>
  <c r="L23" i="8"/>
  <c r="J23" i="8"/>
  <c r="E23" i="8"/>
  <c r="A23" i="8"/>
  <c r="N23" i="7"/>
  <c r="M23" i="7"/>
  <c r="M23" i="3" s="1"/>
  <c r="L23" i="7"/>
  <c r="J23" i="7"/>
  <c r="E23" i="7"/>
  <c r="O23" i="7" s="1"/>
  <c r="Q23" i="7" s="1"/>
  <c r="N23" i="4"/>
  <c r="M23" i="4"/>
  <c r="L23" i="4"/>
  <c r="J23" i="4"/>
  <c r="E23" i="4"/>
  <c r="A23" i="4"/>
  <c r="N23" i="3" l="1"/>
  <c r="S25" i="3"/>
  <c r="R25" i="9"/>
  <c r="Q25" i="3"/>
  <c r="R25" i="1"/>
  <c r="R25" i="3" s="1"/>
  <c r="Q24" i="9"/>
  <c r="S24" i="1"/>
  <c r="S24" i="4"/>
  <c r="O23" i="4"/>
  <c r="O23" i="8"/>
  <c r="O23" i="9"/>
  <c r="S23" i="1"/>
  <c r="R23" i="1"/>
  <c r="R23" i="7"/>
  <c r="S23" i="7"/>
  <c r="I22" i="3"/>
  <c r="H22" i="3"/>
  <c r="G22" i="3"/>
  <c r="D22" i="3"/>
  <c r="C22" i="3"/>
  <c r="B22" i="3"/>
  <c r="A22" i="3"/>
  <c r="Q22" i="4"/>
  <c r="N22" i="9"/>
  <c r="M22" i="9"/>
  <c r="L22" i="9"/>
  <c r="J22" i="9"/>
  <c r="E22" i="9"/>
  <c r="N22" i="1"/>
  <c r="M22" i="1"/>
  <c r="L22" i="1"/>
  <c r="J22" i="1"/>
  <c r="E22" i="1"/>
  <c r="A22" i="1"/>
  <c r="N22" i="8"/>
  <c r="N22" i="3" s="1"/>
  <c r="M22" i="8"/>
  <c r="L22" i="8"/>
  <c r="J22" i="8"/>
  <c r="E22" i="8"/>
  <c r="A22" i="8"/>
  <c r="N22" i="7"/>
  <c r="M22" i="7"/>
  <c r="L22" i="7"/>
  <c r="J22" i="7"/>
  <c r="E22" i="7"/>
  <c r="O22" i="7" s="1"/>
  <c r="Q22" i="7" s="1"/>
  <c r="N22" i="4"/>
  <c r="M22" i="4"/>
  <c r="L22" i="4"/>
  <c r="J22" i="4"/>
  <c r="E22" i="4"/>
  <c r="O22" i="4" s="1"/>
  <c r="A22" i="4"/>
  <c r="E22" i="3" l="1"/>
  <c r="J22" i="3"/>
  <c r="L22" i="3"/>
  <c r="M22" i="3"/>
  <c r="Q23" i="9"/>
  <c r="Q23" i="3" s="1"/>
  <c r="O23" i="3"/>
  <c r="S24" i="9"/>
  <c r="S24" i="3" s="1"/>
  <c r="Q24" i="3"/>
  <c r="R24" i="9"/>
  <c r="R24" i="3" s="1"/>
  <c r="R24" i="1"/>
  <c r="S23" i="9"/>
  <c r="S23" i="3" s="1"/>
  <c r="Q23" i="8"/>
  <c r="R23" i="8" s="1"/>
  <c r="Q23" i="4"/>
  <c r="R23" i="4" s="1"/>
  <c r="O22" i="8"/>
  <c r="O22" i="1"/>
  <c r="Q22" i="1" s="1"/>
  <c r="R22" i="1" s="1"/>
  <c r="O22" i="9"/>
  <c r="R22" i="7"/>
  <c r="S22" i="7"/>
  <c r="S22" i="4"/>
  <c r="R22" i="4"/>
  <c r="J21" i="3"/>
  <c r="I21" i="3"/>
  <c r="H21" i="3"/>
  <c r="G21" i="3"/>
  <c r="D21" i="3"/>
  <c r="C21" i="3"/>
  <c r="B21" i="3"/>
  <c r="A21" i="3"/>
  <c r="N21" i="9"/>
  <c r="M21" i="9"/>
  <c r="L21" i="9"/>
  <c r="L21" i="3" s="1"/>
  <c r="J21" i="9"/>
  <c r="E21" i="9"/>
  <c r="N21" i="1"/>
  <c r="M21" i="1"/>
  <c r="L21" i="1"/>
  <c r="J21" i="1"/>
  <c r="E21" i="1"/>
  <c r="A21" i="1"/>
  <c r="N21" i="8"/>
  <c r="M21" i="8"/>
  <c r="L21" i="8"/>
  <c r="J21" i="8"/>
  <c r="E21" i="8"/>
  <c r="A21" i="8"/>
  <c r="N21" i="7"/>
  <c r="M21" i="7"/>
  <c r="L21" i="7"/>
  <c r="J21" i="7"/>
  <c r="E21" i="7"/>
  <c r="O21" i="7" s="1"/>
  <c r="Q21" i="7" s="1"/>
  <c r="N21" i="4"/>
  <c r="M21" i="4"/>
  <c r="L21" i="4"/>
  <c r="J21" i="4"/>
  <c r="E21" i="4"/>
  <c r="A21" i="4"/>
  <c r="N21" i="3" l="1"/>
  <c r="M21" i="3"/>
  <c r="E21" i="3"/>
  <c r="Q22" i="9"/>
  <c r="S22" i="9" s="1"/>
  <c r="R23" i="9"/>
  <c r="R23" i="3" s="1"/>
  <c r="S23" i="8"/>
  <c r="S23" i="4"/>
  <c r="O22" i="3"/>
  <c r="Q22" i="8"/>
  <c r="Q22" i="3" s="1"/>
  <c r="S22" i="1"/>
  <c r="R22" i="9"/>
  <c r="O21" i="9"/>
  <c r="O21" i="3" s="1"/>
  <c r="O21" i="1"/>
  <c r="Q21" i="1" s="1"/>
  <c r="R21" i="1" s="1"/>
  <c r="O21" i="8"/>
  <c r="Q21" i="8" s="1"/>
  <c r="R21" i="8" s="1"/>
  <c r="S21" i="7"/>
  <c r="R21" i="7"/>
  <c r="O21" i="4"/>
  <c r="Q21" i="4" s="1"/>
  <c r="R21" i="4" s="1"/>
  <c r="I20" i="3"/>
  <c r="H20" i="3"/>
  <c r="G20" i="3"/>
  <c r="D20" i="3"/>
  <c r="C20" i="3"/>
  <c r="B20" i="3"/>
  <c r="A20" i="3"/>
  <c r="N20" i="9"/>
  <c r="M20" i="9"/>
  <c r="L20" i="9"/>
  <c r="J20" i="9"/>
  <c r="E20" i="9"/>
  <c r="N20" i="1"/>
  <c r="M20" i="1"/>
  <c r="L20" i="1"/>
  <c r="J20" i="1"/>
  <c r="E20" i="1"/>
  <c r="A20" i="1"/>
  <c r="N20" i="8"/>
  <c r="M20" i="8"/>
  <c r="L20" i="8"/>
  <c r="J20" i="8"/>
  <c r="E20" i="8"/>
  <c r="A20" i="8"/>
  <c r="N20" i="7"/>
  <c r="M20" i="7"/>
  <c r="L20" i="7"/>
  <c r="L20" i="3" s="1"/>
  <c r="J20" i="7"/>
  <c r="E20" i="7"/>
  <c r="O20" i="7" s="1"/>
  <c r="Q20" i="7" s="1"/>
  <c r="N20" i="4"/>
  <c r="M20" i="4"/>
  <c r="L20" i="4"/>
  <c r="J20" i="4"/>
  <c r="E20" i="4"/>
  <c r="A20" i="4"/>
  <c r="E20" i="3" l="1"/>
  <c r="J20" i="3"/>
  <c r="M20" i="3"/>
  <c r="N20" i="3"/>
  <c r="R22" i="8"/>
  <c r="R22" i="3" s="1"/>
  <c r="S22" i="8"/>
  <c r="S22" i="3" s="1"/>
  <c r="Q21" i="9"/>
  <c r="S21" i="1"/>
  <c r="S21" i="8"/>
  <c r="S21" i="4"/>
  <c r="O20" i="8"/>
  <c r="Q20" i="8" s="1"/>
  <c r="R20" i="8" s="1"/>
  <c r="O20" i="9"/>
  <c r="O20" i="1"/>
  <c r="S20" i="7"/>
  <c r="R20" i="7"/>
  <c r="O20" i="4"/>
  <c r="Q20" i="4" s="1"/>
  <c r="R20" i="4" s="1"/>
  <c r="I19" i="3"/>
  <c r="H19" i="3"/>
  <c r="G19" i="3"/>
  <c r="D19" i="3"/>
  <c r="C19" i="3"/>
  <c r="B19" i="3"/>
  <c r="A19" i="3"/>
  <c r="Q19" i="1"/>
  <c r="N19" i="9"/>
  <c r="M19" i="9"/>
  <c r="L19" i="9"/>
  <c r="J19" i="9"/>
  <c r="E19" i="9"/>
  <c r="N19" i="1"/>
  <c r="M19" i="1"/>
  <c r="L19" i="1"/>
  <c r="J19" i="1"/>
  <c r="E19" i="1"/>
  <c r="A19" i="1"/>
  <c r="N19" i="8"/>
  <c r="M19" i="8"/>
  <c r="L19" i="8"/>
  <c r="J19" i="8"/>
  <c r="E19" i="8"/>
  <c r="A19" i="8"/>
  <c r="N19" i="7"/>
  <c r="M19" i="7"/>
  <c r="L19" i="7"/>
  <c r="J19" i="7"/>
  <c r="E19" i="7"/>
  <c r="N19" i="4"/>
  <c r="M19" i="4"/>
  <c r="L19" i="4"/>
  <c r="J19" i="4"/>
  <c r="E19" i="4"/>
  <c r="A19" i="4"/>
  <c r="O19" i="7" l="1"/>
  <c r="Q19" i="7" s="1"/>
  <c r="E19" i="3"/>
  <c r="J19" i="3"/>
  <c r="L19" i="3"/>
  <c r="M19" i="3"/>
  <c r="N19" i="3"/>
  <c r="Q20" i="9"/>
  <c r="Q20" i="3" s="1"/>
  <c r="O20" i="3"/>
  <c r="R21" i="9"/>
  <c r="R21" i="3" s="1"/>
  <c r="Q21" i="3"/>
  <c r="S21" i="9"/>
  <c r="S21" i="3" s="1"/>
  <c r="R20" i="9"/>
  <c r="R20" i="3" s="1"/>
  <c r="Q20" i="1"/>
  <c r="S20" i="1" s="1"/>
  <c r="S20" i="8"/>
  <c r="S20" i="4"/>
  <c r="O19" i="9"/>
  <c r="O19" i="4"/>
  <c r="Q19" i="4" s="1"/>
  <c r="S19" i="4" s="1"/>
  <c r="O19" i="8"/>
  <c r="O19" i="1"/>
  <c r="S19" i="7"/>
  <c r="R19" i="7"/>
  <c r="I18" i="3"/>
  <c r="H18" i="3"/>
  <c r="G18" i="3"/>
  <c r="D18" i="3"/>
  <c r="C18" i="3"/>
  <c r="B18" i="3"/>
  <c r="A18" i="3"/>
  <c r="Q18" i="1"/>
  <c r="Q18" i="8"/>
  <c r="O19" i="3" l="1"/>
  <c r="Q19" i="9"/>
  <c r="Q19" i="3" s="1"/>
  <c r="S20" i="9"/>
  <c r="S20" i="3" s="1"/>
  <c r="R20" i="1"/>
  <c r="R19" i="9"/>
  <c r="R19" i="3" s="1"/>
  <c r="R19" i="1"/>
  <c r="Q19" i="8"/>
  <c r="S19" i="8" s="1"/>
  <c r="R19" i="4"/>
  <c r="N18" i="9"/>
  <c r="N18" i="3" s="1"/>
  <c r="M18" i="9"/>
  <c r="M18" i="3" s="1"/>
  <c r="L18" i="9"/>
  <c r="L18" i="3" s="1"/>
  <c r="J18" i="9"/>
  <c r="J18" i="3" s="1"/>
  <c r="E18" i="9"/>
  <c r="N18" i="1"/>
  <c r="M18" i="1"/>
  <c r="L18" i="1"/>
  <c r="J18" i="1"/>
  <c r="E18" i="1"/>
  <c r="O18" i="1" s="1"/>
  <c r="S18" i="1" s="1"/>
  <c r="A18" i="1"/>
  <c r="N18" i="8"/>
  <c r="M18" i="8"/>
  <c r="L18" i="8"/>
  <c r="J18" i="8"/>
  <c r="E18" i="8"/>
  <c r="A18" i="8"/>
  <c r="N18" i="7"/>
  <c r="M18" i="7"/>
  <c r="L18" i="7"/>
  <c r="J18" i="7"/>
  <c r="E18" i="7"/>
  <c r="O18" i="7" s="1"/>
  <c r="Q18" i="7" s="1"/>
  <c r="N18" i="4"/>
  <c r="M18" i="4"/>
  <c r="L18" i="4"/>
  <c r="J18" i="4"/>
  <c r="E18" i="4"/>
  <c r="A18" i="4"/>
  <c r="E18" i="3" l="1"/>
  <c r="S19" i="9"/>
  <c r="S19" i="3" s="1"/>
  <c r="S19" i="1"/>
  <c r="R19" i="8"/>
  <c r="O18" i="4"/>
  <c r="Q18" i="4" s="1"/>
  <c r="R18" i="4" s="1"/>
  <c r="O18" i="8"/>
  <c r="O18" i="9"/>
  <c r="R18" i="1"/>
  <c r="S18" i="7"/>
  <c r="R18" i="7"/>
  <c r="I17" i="3"/>
  <c r="H17" i="3"/>
  <c r="G17" i="3"/>
  <c r="D17" i="3"/>
  <c r="C17" i="3"/>
  <c r="B17" i="3"/>
  <c r="A17" i="3"/>
  <c r="S17" i="1"/>
  <c r="Q17" i="8"/>
  <c r="N17" i="9"/>
  <c r="N17" i="3" s="1"/>
  <c r="M17" i="9"/>
  <c r="M17" i="3" s="1"/>
  <c r="L17" i="9"/>
  <c r="L17" i="3" s="1"/>
  <c r="J17" i="9"/>
  <c r="J17" i="3" s="1"/>
  <c r="E17" i="9"/>
  <c r="E17" i="3" s="1"/>
  <c r="N17" i="1"/>
  <c r="M17" i="1"/>
  <c r="L17" i="1"/>
  <c r="J17" i="1"/>
  <c r="E17" i="1"/>
  <c r="A17" i="1"/>
  <c r="N17" i="8"/>
  <c r="M17" i="8"/>
  <c r="L17" i="8"/>
  <c r="J17" i="8"/>
  <c r="E17" i="8"/>
  <c r="A17" i="8"/>
  <c r="N17" i="7"/>
  <c r="M17" i="7"/>
  <c r="L17" i="7"/>
  <c r="J17" i="7"/>
  <c r="E17" i="7"/>
  <c r="O17" i="7" s="1"/>
  <c r="Q17" i="7" s="1"/>
  <c r="N17" i="4"/>
  <c r="M17" i="4"/>
  <c r="L17" i="4"/>
  <c r="J17" i="4"/>
  <c r="E17" i="4"/>
  <c r="A17" i="4"/>
  <c r="O18" i="3" l="1"/>
  <c r="Q18" i="9"/>
  <c r="Q18" i="3" s="1"/>
  <c r="R18" i="9"/>
  <c r="R18" i="3" s="1"/>
  <c r="R18" i="8"/>
  <c r="S18" i="4"/>
  <c r="O17" i="4"/>
  <c r="Q17" i="4" s="1"/>
  <c r="S17" i="4" s="1"/>
  <c r="O17" i="8"/>
  <c r="O17" i="1"/>
  <c r="Q17" i="1" s="1"/>
  <c r="O17" i="9"/>
  <c r="R17" i="7"/>
  <c r="S17" i="7"/>
  <c r="I16" i="3"/>
  <c r="H16" i="3"/>
  <c r="G16" i="3"/>
  <c r="D16" i="3"/>
  <c r="C16" i="3"/>
  <c r="B16" i="3"/>
  <c r="A16" i="3"/>
  <c r="Q16" i="8"/>
  <c r="N16" i="9"/>
  <c r="N16" i="3" s="1"/>
  <c r="M16" i="9"/>
  <c r="M16" i="3" s="1"/>
  <c r="L16" i="9"/>
  <c r="L16" i="3" s="1"/>
  <c r="J16" i="9"/>
  <c r="J16" i="3" s="1"/>
  <c r="E16" i="9"/>
  <c r="E16" i="3" s="1"/>
  <c r="N16" i="1"/>
  <c r="M16" i="1"/>
  <c r="L16" i="1"/>
  <c r="J16" i="1"/>
  <c r="E16" i="1"/>
  <c r="A16" i="1"/>
  <c r="N16" i="8"/>
  <c r="M16" i="8"/>
  <c r="L16" i="8"/>
  <c r="J16" i="8"/>
  <c r="E16" i="8"/>
  <c r="A16" i="8"/>
  <c r="N16" i="7"/>
  <c r="M16" i="7"/>
  <c r="L16" i="7"/>
  <c r="J16" i="7"/>
  <c r="E16" i="7"/>
  <c r="O16" i="7" s="1"/>
  <c r="Q16" i="7" s="1"/>
  <c r="N16" i="4"/>
  <c r="M16" i="4"/>
  <c r="L16" i="4"/>
  <c r="J16" i="4"/>
  <c r="E16" i="4"/>
  <c r="A16" i="4"/>
  <c r="O17" i="3" l="1"/>
  <c r="Q17" i="9"/>
  <c r="Q17" i="3" s="1"/>
  <c r="S18" i="9"/>
  <c r="S18" i="3" s="1"/>
  <c r="S18" i="8"/>
  <c r="R17" i="9"/>
  <c r="R17" i="3" s="1"/>
  <c r="R17" i="8"/>
  <c r="R17" i="4"/>
  <c r="R17" i="1"/>
  <c r="O16" i="9"/>
  <c r="O16" i="1"/>
  <c r="Q16" i="1" s="1"/>
  <c r="R16" i="1" s="1"/>
  <c r="O16" i="8"/>
  <c r="R16" i="8" s="1"/>
  <c r="S16" i="7"/>
  <c r="R16" i="7"/>
  <c r="O16" i="4"/>
  <c r="Q16" i="4" s="1"/>
  <c r="I15" i="3"/>
  <c r="H15" i="3"/>
  <c r="G15" i="3"/>
  <c r="D15" i="3"/>
  <c r="C15" i="3"/>
  <c r="B15" i="3"/>
  <c r="A15" i="3"/>
  <c r="R15" i="4"/>
  <c r="N15" i="9"/>
  <c r="N15" i="3" s="1"/>
  <c r="M15" i="9"/>
  <c r="M15" i="3" s="1"/>
  <c r="L15" i="9"/>
  <c r="J15" i="9"/>
  <c r="E15" i="9"/>
  <c r="N15" i="1"/>
  <c r="M15" i="1"/>
  <c r="L15" i="1"/>
  <c r="J15" i="1"/>
  <c r="E15" i="1"/>
  <c r="A15" i="1"/>
  <c r="N15" i="8"/>
  <c r="M15" i="8"/>
  <c r="L15" i="8"/>
  <c r="J15" i="8"/>
  <c r="E15" i="8"/>
  <c r="A15" i="8"/>
  <c r="N15" i="7"/>
  <c r="M15" i="7"/>
  <c r="L15" i="7"/>
  <c r="J15" i="7"/>
  <c r="E15" i="7"/>
  <c r="O15" i="7" s="1"/>
  <c r="Q15" i="7" s="1"/>
  <c r="N15" i="4"/>
  <c r="M15" i="4"/>
  <c r="L15" i="4"/>
  <c r="J15" i="4"/>
  <c r="E15" i="4"/>
  <c r="A15" i="4"/>
  <c r="E15" i="3" l="1"/>
  <c r="J15" i="3"/>
  <c r="L15" i="3"/>
  <c r="O16" i="3"/>
  <c r="Q16" i="9"/>
  <c r="Q16" i="3" s="1"/>
  <c r="S17" i="9"/>
  <c r="S17" i="3" s="1"/>
  <c r="S17" i="8"/>
  <c r="S16" i="4"/>
  <c r="R16" i="4"/>
  <c r="S16" i="9"/>
  <c r="S16" i="3" s="1"/>
  <c r="S16" i="1"/>
  <c r="S16" i="8"/>
  <c r="O15" i="9"/>
  <c r="O15" i="1"/>
  <c r="O15" i="8"/>
  <c r="R15" i="7"/>
  <c r="S15" i="7"/>
  <c r="O15" i="4"/>
  <c r="I14" i="3"/>
  <c r="H14" i="3"/>
  <c r="G14" i="3"/>
  <c r="D14" i="3"/>
  <c r="C14" i="3"/>
  <c r="B14" i="3"/>
  <c r="A14" i="3"/>
  <c r="Q14" i="4"/>
  <c r="Q14" i="8"/>
  <c r="Q14" i="1"/>
  <c r="R14" i="1" s="1"/>
  <c r="N14" i="9"/>
  <c r="M14" i="9"/>
  <c r="L14" i="9"/>
  <c r="J14" i="9"/>
  <c r="J14" i="3" s="1"/>
  <c r="E14" i="9"/>
  <c r="E14" i="3" s="1"/>
  <c r="N14" i="1"/>
  <c r="M14" i="1"/>
  <c r="L14" i="1"/>
  <c r="J14" i="1"/>
  <c r="E14" i="1"/>
  <c r="A14" i="1"/>
  <c r="N14" i="8"/>
  <c r="M14" i="8"/>
  <c r="L14" i="8"/>
  <c r="J14" i="8"/>
  <c r="E14" i="8"/>
  <c r="A14" i="8"/>
  <c r="N14" i="7"/>
  <c r="M14" i="7"/>
  <c r="L14" i="7"/>
  <c r="J14" i="7"/>
  <c r="E14" i="7"/>
  <c r="O14" i="7" s="1"/>
  <c r="Q14" i="7" s="1"/>
  <c r="N14" i="4"/>
  <c r="M14" i="4"/>
  <c r="L14" i="4"/>
  <c r="J14" i="4"/>
  <c r="E14" i="4"/>
  <c r="A14" i="4"/>
  <c r="L14" i="3" l="1"/>
  <c r="M14" i="3"/>
  <c r="N14" i="3"/>
  <c r="Q15" i="9"/>
  <c r="O15" i="3"/>
  <c r="R16" i="9"/>
  <c r="R16" i="3" s="1"/>
  <c r="Q15" i="1"/>
  <c r="S15" i="1" s="1"/>
  <c r="Q15" i="8"/>
  <c r="R15" i="8" s="1"/>
  <c r="Q15" i="4"/>
  <c r="R15" i="9"/>
  <c r="R15" i="3" s="1"/>
  <c r="O14" i="9"/>
  <c r="O14" i="1"/>
  <c r="O14" i="8"/>
  <c r="S14" i="7"/>
  <c r="R14" i="7"/>
  <c r="O14" i="4"/>
  <c r="R14" i="4" s="1"/>
  <c r="I13" i="3"/>
  <c r="H13" i="3"/>
  <c r="G13" i="3"/>
  <c r="D13" i="3"/>
  <c r="C13" i="3"/>
  <c r="B13" i="3"/>
  <c r="A13" i="3"/>
  <c r="Q13" i="1"/>
  <c r="Q13" i="8"/>
  <c r="N13" i="9"/>
  <c r="M13" i="9"/>
  <c r="L13" i="9"/>
  <c r="J13" i="9"/>
  <c r="E13" i="9"/>
  <c r="O13" i="9" s="1"/>
  <c r="Q13" i="9" s="1"/>
  <c r="N13" i="1"/>
  <c r="M13" i="1"/>
  <c r="L13" i="1"/>
  <c r="J13" i="1"/>
  <c r="E13" i="1"/>
  <c r="A13" i="1"/>
  <c r="N13" i="8"/>
  <c r="M13" i="8"/>
  <c r="L13" i="8"/>
  <c r="J13" i="8"/>
  <c r="E13" i="8"/>
  <c r="A13" i="8"/>
  <c r="N13" i="7"/>
  <c r="N13" i="3" s="1"/>
  <c r="M13" i="7"/>
  <c r="M13" i="3" s="1"/>
  <c r="L13" i="7"/>
  <c r="J13" i="7"/>
  <c r="E13" i="7"/>
  <c r="N13" i="4"/>
  <c r="M13" i="4"/>
  <c r="L13" i="4"/>
  <c r="J13" i="4"/>
  <c r="E13" i="4"/>
  <c r="A13" i="4"/>
  <c r="J13" i="3" l="1"/>
  <c r="L13" i="3"/>
  <c r="S15" i="9"/>
  <c r="S15" i="3" s="1"/>
  <c r="Q15" i="3"/>
  <c r="R15" i="1"/>
  <c r="S15" i="8"/>
  <c r="S15" i="4"/>
  <c r="E13" i="3"/>
  <c r="O13" i="3"/>
  <c r="Q14" i="9"/>
  <c r="O14" i="3"/>
  <c r="S14" i="8"/>
  <c r="S14" i="9"/>
  <c r="S14" i="3" s="1"/>
  <c r="S14" i="4"/>
  <c r="O13" i="8"/>
  <c r="S13" i="8" s="1"/>
  <c r="O13" i="4"/>
  <c r="Q13" i="4" s="1"/>
  <c r="S13" i="4" s="1"/>
  <c r="O13" i="7"/>
  <c r="Q13" i="7" s="1"/>
  <c r="S13" i="7" s="1"/>
  <c r="O13" i="1"/>
  <c r="S13" i="1" s="1"/>
  <c r="S13" i="9"/>
  <c r="S13" i="3" s="1"/>
  <c r="R13" i="9"/>
  <c r="I12" i="3"/>
  <c r="H12" i="3"/>
  <c r="G12" i="3"/>
  <c r="D12" i="3"/>
  <c r="C12" i="3"/>
  <c r="B12" i="3"/>
  <c r="A12" i="3"/>
  <c r="Q13" i="3" l="1"/>
  <c r="R14" i="9"/>
  <c r="R14" i="3" s="1"/>
  <c r="Q14" i="3"/>
  <c r="R14" i="8"/>
  <c r="S14" i="1"/>
  <c r="R13" i="8"/>
  <c r="R13" i="4"/>
  <c r="R13" i="7"/>
  <c r="R13" i="3" s="1"/>
  <c r="R13" i="1"/>
  <c r="N12" i="9"/>
  <c r="M12" i="9"/>
  <c r="L12" i="9"/>
  <c r="J12" i="9"/>
  <c r="E12" i="9"/>
  <c r="N12" i="1"/>
  <c r="M12" i="1"/>
  <c r="L12" i="1"/>
  <c r="J12" i="1"/>
  <c r="E12" i="1"/>
  <c r="A12" i="1"/>
  <c r="N12" i="8"/>
  <c r="M12" i="8"/>
  <c r="L12" i="8"/>
  <c r="J12" i="8"/>
  <c r="E12" i="8"/>
  <c r="A12" i="8"/>
  <c r="N12" i="7"/>
  <c r="M12" i="7"/>
  <c r="L12" i="7"/>
  <c r="J12" i="7"/>
  <c r="E12" i="7"/>
  <c r="N12" i="4"/>
  <c r="M12" i="4"/>
  <c r="L12" i="4"/>
  <c r="J12" i="4"/>
  <c r="E12" i="4"/>
  <c r="A12" i="4"/>
  <c r="E12" i="3" l="1"/>
  <c r="J12" i="3"/>
  <c r="L12" i="3"/>
  <c r="M12" i="3"/>
  <c r="N12" i="3"/>
  <c r="O12" i="9"/>
  <c r="Q12" i="9" s="1"/>
  <c r="S12" i="9" s="1"/>
  <c r="O12" i="4"/>
  <c r="Q12" i="4" s="1"/>
  <c r="S12" i="4" s="1"/>
  <c r="O12" i="7"/>
  <c r="O12" i="8"/>
  <c r="O12" i="1"/>
  <c r="Q12" i="1" s="1"/>
  <c r="R12" i="1" s="1"/>
  <c r="Q12" i="7" l="1"/>
  <c r="R12" i="7" s="1"/>
  <c r="O12" i="3"/>
  <c r="R12" i="9"/>
  <c r="Q12" i="8"/>
  <c r="R12" i="8" s="1"/>
  <c r="R12" i="4"/>
  <c r="S12" i="1"/>
  <c r="A11" i="3"/>
  <c r="M11" i="3"/>
  <c r="I11" i="3"/>
  <c r="H11" i="3"/>
  <c r="G11" i="3"/>
  <c r="D11" i="3"/>
  <c r="C11" i="3"/>
  <c r="B11" i="3"/>
  <c r="R11" i="8"/>
  <c r="Q11" i="8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N11" i="9"/>
  <c r="M11" i="9"/>
  <c r="L11" i="9"/>
  <c r="L11" i="3" s="1"/>
  <c r="J11" i="9"/>
  <c r="J11" i="3" s="1"/>
  <c r="E11" i="9"/>
  <c r="E11" i="3" s="1"/>
  <c r="A11" i="1"/>
  <c r="N11" i="1"/>
  <c r="M11" i="1"/>
  <c r="L11" i="1"/>
  <c r="J11" i="1"/>
  <c r="E11" i="1"/>
  <c r="A11" i="8"/>
  <c r="N11" i="8"/>
  <c r="M11" i="8"/>
  <c r="L11" i="8"/>
  <c r="J11" i="8"/>
  <c r="E11" i="8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N11" i="7"/>
  <c r="M11" i="7"/>
  <c r="L11" i="7"/>
  <c r="J11" i="7"/>
  <c r="E11" i="7"/>
  <c r="O11" i="7" s="1"/>
  <c r="Q11" i="7" s="1"/>
  <c r="A11" i="4"/>
  <c r="N11" i="4"/>
  <c r="M11" i="4"/>
  <c r="L11" i="4"/>
  <c r="J11" i="4"/>
  <c r="E11" i="4"/>
  <c r="N11" i="3" l="1"/>
  <c r="R12" i="3"/>
  <c r="S12" i="7"/>
  <c r="S12" i="3" s="1"/>
  <c r="Q12" i="3"/>
  <c r="S12" i="8"/>
  <c r="O11" i="1"/>
  <c r="Q11" i="1" s="1"/>
  <c r="R11" i="1" s="1"/>
  <c r="O11" i="8"/>
  <c r="S11" i="8" s="1"/>
  <c r="O11" i="4"/>
  <c r="Q11" i="4" s="1"/>
  <c r="S11" i="4" s="1"/>
  <c r="O11" i="9"/>
  <c r="S11" i="7"/>
  <c r="R11" i="7"/>
  <c r="R10" i="7"/>
  <c r="I10" i="3"/>
  <c r="H10" i="3"/>
  <c r="G10" i="3"/>
  <c r="D10" i="3"/>
  <c r="C10" i="3"/>
  <c r="B10" i="3"/>
  <c r="N10" i="8"/>
  <c r="M10" i="8"/>
  <c r="E10" i="8"/>
  <c r="N10" i="9"/>
  <c r="M10" i="9"/>
  <c r="L10" i="9"/>
  <c r="J10" i="9"/>
  <c r="E10" i="9"/>
  <c r="N10" i="1"/>
  <c r="M10" i="1"/>
  <c r="L10" i="1"/>
  <c r="J10" i="1"/>
  <c r="E10" i="1"/>
  <c r="L10" i="8"/>
  <c r="J10" i="8"/>
  <c r="J10" i="3" s="1"/>
  <c r="N10" i="7"/>
  <c r="M10" i="7"/>
  <c r="L10" i="7"/>
  <c r="J10" i="7"/>
  <c r="E10" i="7"/>
  <c r="O10" i="7" s="1"/>
  <c r="Q10" i="7" s="1"/>
  <c r="N10" i="4"/>
  <c r="M10" i="4"/>
  <c r="L10" i="4"/>
  <c r="J10" i="4"/>
  <c r="E10" i="4"/>
  <c r="N10" i="3" l="1"/>
  <c r="M10" i="3"/>
  <c r="L10" i="3"/>
  <c r="E10" i="3"/>
  <c r="Q11" i="9"/>
  <c r="Q11" i="3" s="1"/>
  <c r="O11" i="3"/>
  <c r="S11" i="1"/>
  <c r="R11" i="4"/>
  <c r="O10" i="9"/>
  <c r="O10" i="1"/>
  <c r="Q10" i="1" s="1"/>
  <c r="R10" i="1" s="1"/>
  <c r="O10" i="8"/>
  <c r="O10" i="4"/>
  <c r="Q10" i="4" s="1"/>
  <c r="R10" i="4" s="1"/>
  <c r="S10" i="7"/>
  <c r="Q9" i="8"/>
  <c r="R11" i="9" l="1"/>
  <c r="R11" i="3" s="1"/>
  <c r="O10" i="3"/>
  <c r="S11" i="9"/>
  <c r="S11" i="3" s="1"/>
  <c r="Q10" i="9"/>
  <c r="S10" i="9" s="1"/>
  <c r="Q10" i="8"/>
  <c r="S10" i="1"/>
  <c r="S10" i="4"/>
  <c r="I64" i="9"/>
  <c r="H64" i="9"/>
  <c r="G64" i="9"/>
  <c r="D64" i="9"/>
  <c r="C64" i="9"/>
  <c r="B64" i="9"/>
  <c r="N9" i="9"/>
  <c r="N64" i="9" s="1"/>
  <c r="M9" i="9"/>
  <c r="M64" i="9" s="1"/>
  <c r="L9" i="9"/>
  <c r="L64" i="9" s="1"/>
  <c r="J9" i="9"/>
  <c r="J64" i="9" s="1"/>
  <c r="E9" i="9"/>
  <c r="E64" i="9" s="1"/>
  <c r="I64" i="1"/>
  <c r="H64" i="1"/>
  <c r="G64" i="1"/>
  <c r="D64" i="1"/>
  <c r="C64" i="1"/>
  <c r="B64" i="1"/>
  <c r="N9" i="1"/>
  <c r="N64" i="1" s="1"/>
  <c r="M9" i="1"/>
  <c r="M64" i="1" s="1"/>
  <c r="L9" i="1"/>
  <c r="L64" i="1" s="1"/>
  <c r="J9" i="1"/>
  <c r="J64" i="1" s="1"/>
  <c r="E9" i="1"/>
  <c r="I64" i="8"/>
  <c r="H64" i="8"/>
  <c r="G64" i="8"/>
  <c r="D64" i="8"/>
  <c r="C64" i="8"/>
  <c r="B64" i="8"/>
  <c r="N9" i="8"/>
  <c r="N64" i="8" s="1"/>
  <c r="M9" i="8"/>
  <c r="M64" i="8" s="1"/>
  <c r="L9" i="8"/>
  <c r="L64" i="8" s="1"/>
  <c r="J9" i="8"/>
  <c r="J64" i="8" s="1"/>
  <c r="E9" i="8"/>
  <c r="L64" i="7"/>
  <c r="I64" i="7"/>
  <c r="H64" i="7"/>
  <c r="G64" i="7"/>
  <c r="D64" i="7"/>
  <c r="C64" i="7"/>
  <c r="B64" i="7"/>
  <c r="N9" i="7"/>
  <c r="N64" i="7" s="1"/>
  <c r="M9" i="7"/>
  <c r="M64" i="7" s="1"/>
  <c r="L9" i="7"/>
  <c r="J9" i="7"/>
  <c r="J64" i="7" s="1"/>
  <c r="E9" i="7"/>
  <c r="O9" i="7" s="1"/>
  <c r="Q9" i="7" s="1"/>
  <c r="R9" i="7" s="1"/>
  <c r="S10" i="8" l="1"/>
  <c r="S10" i="3" s="1"/>
  <c r="Q10" i="3"/>
  <c r="R10" i="9"/>
  <c r="R10" i="8"/>
  <c r="R10" i="3" s="1"/>
  <c r="O9" i="9"/>
  <c r="O9" i="1"/>
  <c r="Q9" i="1" s="1"/>
  <c r="O9" i="8"/>
  <c r="E64" i="1"/>
  <c r="O64" i="8"/>
  <c r="E64" i="8"/>
  <c r="O64" i="7"/>
  <c r="E64" i="7"/>
  <c r="I9" i="3"/>
  <c r="H9" i="3"/>
  <c r="G9" i="3"/>
  <c r="D9" i="3"/>
  <c r="C9" i="3"/>
  <c r="B9" i="3"/>
  <c r="O64" i="9" l="1"/>
  <c r="Q9" i="9"/>
  <c r="S9" i="9" s="1"/>
  <c r="S64" i="9" s="1"/>
  <c r="O64" i="1"/>
  <c r="R9" i="9"/>
  <c r="R64" i="9" s="1"/>
  <c r="Q64" i="9"/>
  <c r="R9" i="1"/>
  <c r="R64" i="1" s="1"/>
  <c r="S9" i="1"/>
  <c r="S64" i="1" s="1"/>
  <c r="Q64" i="1"/>
  <c r="Q64" i="8"/>
  <c r="S9" i="8"/>
  <c r="S64" i="8" s="1"/>
  <c r="R9" i="8"/>
  <c r="R64" i="8" s="1"/>
  <c r="R64" i="7"/>
  <c r="Q64" i="7"/>
  <c r="S9" i="7"/>
  <c r="S64" i="7" s="1"/>
  <c r="I64" i="4" l="1"/>
  <c r="H64" i="4"/>
  <c r="G64" i="4"/>
  <c r="D64" i="4"/>
  <c r="C64" i="4"/>
  <c r="N9" i="4" l="1"/>
  <c r="M9" i="4"/>
  <c r="L9" i="4"/>
  <c r="J9" i="4"/>
  <c r="E9" i="4"/>
  <c r="J64" i="4" l="1"/>
  <c r="J9" i="3"/>
  <c r="N64" i="4"/>
  <c r="N9" i="3"/>
  <c r="L64" i="4"/>
  <c r="L9" i="3"/>
  <c r="E64" i="4"/>
  <c r="E9" i="3"/>
  <c r="M64" i="4"/>
  <c r="M9" i="3"/>
  <c r="O9" i="4"/>
  <c r="Q9" i="4" s="1"/>
  <c r="Q9" i="3" l="1"/>
  <c r="O9" i="3"/>
  <c r="O64" i="4"/>
  <c r="Q64" i="4" l="1"/>
  <c r="R9" i="4"/>
  <c r="S9" i="4"/>
  <c r="S64" i="4" l="1"/>
  <c r="S9" i="3"/>
  <c r="R64" i="4"/>
  <c r="R9" i="3"/>
  <c r="I64" i="3"/>
  <c r="H64" i="3"/>
  <c r="G64" i="3"/>
  <c r="N64" i="3" l="1"/>
  <c r="M64" i="3"/>
  <c r="D64" i="3" l="1"/>
  <c r="C64" i="3"/>
  <c r="B64" i="3"/>
  <c r="J64" i="3" l="1"/>
  <c r="E64" i="3"/>
  <c r="L64" i="3" l="1"/>
  <c r="O64" i="3" l="1"/>
  <c r="Q64" i="3" l="1"/>
  <c r="R64" i="3" l="1"/>
  <c r="S64" i="3"/>
</calcChain>
</file>

<file path=xl/sharedStrings.xml><?xml version="1.0" encoding="utf-8"?>
<sst xmlns="http://schemas.openxmlformats.org/spreadsheetml/2006/main" count="127" uniqueCount="28">
  <si>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</si>
  <si>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</si>
  <si>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</si>
  <si>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</si>
  <si>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</si>
  <si>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</si>
  <si>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</si>
  <si>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</si>
  <si>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</si>
  <si>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</si>
  <si>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</si>
  <si>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</si>
  <si>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</si>
  <si>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</si>
  <si>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</si>
  <si>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</si>
  <si>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</si>
  <si>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</si>
  <si>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</si>
  <si>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</si>
  <si>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</si>
  <si>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</si>
  <si>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</si>
  <si>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7/1/2023 *</t>
  </si>
  <si>
    <t>FISCAL YEAR 2024</t>
  </si>
  <si>
    <t>FY 2023</t>
  </si>
  <si>
    <t>* 1 day to start fiscal year</t>
  </si>
  <si>
    <t>FISCAL YEAR TO DATE AS OF JUNE 30,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</si>
</sst>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3">
    <xf numFmtId="0" fontId="0" fillId="0" borderId="0" xfId="0"/>
    <xf numFmtId="0" fontId="6" fillId="0" borderId="0" xfId="0" applyFont="1"/>
    <xf numFmtId="14" fontId="6" fillId="0" borderId="0" xfId="0" applyNumberFormat="1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44" fontId="6" fillId="0" borderId="0" xfId="1" applyFont="1"/>
    <xf numFmtId="44" fontId="6" fillId="0" borderId="2" xfId="1" applyFont="1" applyBorder="1"/>
    <xf numFmtId="0" fontId="8" fillId="0" borderId="0" xfId="0" applyFont="1"/>
    <xf numFmtId="0" fontId="7" fillId="0" borderId="0" xfId="0" applyFont="1" applyAlignment="1"/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/>
    <xf numFmtId="0" fontId="6" fillId="0" borderId="0" xfId="0" applyFont="1" applyBorder="1"/>
    <xf numFmtId="44" fontId="6" fillId="0" borderId="0" xfId="1" applyFont="1" applyBorder="1"/>
    <xf numFmtId="0" fontId="0" fillId="0" borderId="0" xfId="0" applyFont="1" applyBorder="1" applyAlignment="1">
      <alignment horizontal="center" wrapText="1"/>
    </xf>
    <xf numFmtId="43" fontId="6" fillId="0" borderId="0" xfId="1" applyNumberFormat="1" applyFont="1" applyBorder="1"/>
    <xf numFmtId="0" fontId="6" fillId="0" borderId="0" xfId="0" applyFont="1" applyAlignment="1">
      <alignment horizontal="center"/>
    </xf>
    <xf numFmtId="44" fontId="6" fillId="0" borderId="0" xfId="1" applyFont="1" applyFill="1"/>
    <xf numFmtId="14" fontId="3" fillId="0" borderId="0" xfId="0" applyNumberFormat="1" applyFont="1" applyAlignment="1">
      <alignment horizontal="left"/>
    </xf>
    <xf numFmtId="0" fontId="0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44" fontId="2" fillId="0" borderId="0" xfId="1" applyFont="1"/>
    <xf numFmtId="14" fontId="1" fillId="0" borderId="0" xfId="0" applyNumberFormat="1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7"/>
  <sheetViews>
    <sheetView tabSelected="1" zoomScaleNormal="100" workbookViewId="0">
      <pane ySplit="7" topLeftCell="A42" activePane="bottomLeft" state="frozen"/>
      <selection pane="bottomLeft" activeCell="T64" sqref="T64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6" t="s">
        <v>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</row>
    <row r="2" spans="1:31" s="9" customFormat="1" ht="15.75" x14ac:dyDescent="0.25">
      <c r="A2" s="27" t="s">
        <v>11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</row>
    <row r="3" spans="1:31" s="9" customFormat="1" ht="15.75" x14ac:dyDescent="0.25">
      <c r="A3" s="28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</row>
    <row r="4" spans="1:31" s="9" customFormat="1" ht="15.75" x14ac:dyDescent="0.25">
      <c r="A4" s="27" t="s">
        <v>24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 s="9" customFormat="1" ht="1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 s="9" customFormat="1" ht="15" customHeight="1" x14ac:dyDescent="0.25">
      <c r="A6" s="12"/>
      <c r="B6" s="12"/>
      <c r="C6" s="12"/>
      <c r="D6" s="12"/>
      <c r="E6" s="12"/>
      <c r="F6" s="7"/>
      <c r="G6" s="13"/>
      <c r="H6" s="13"/>
      <c r="I6" s="7"/>
      <c r="J6" s="12"/>
      <c r="K6" s="12"/>
      <c r="L6" s="1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s="6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7"/>
      <c r="G7" s="22" t="s">
        <v>16</v>
      </c>
      <c r="H7" s="4" t="s">
        <v>17</v>
      </c>
      <c r="I7" s="22" t="s">
        <v>18</v>
      </c>
      <c r="J7" s="22" t="s">
        <v>19</v>
      </c>
      <c r="K7" s="17"/>
      <c r="L7" s="22" t="s">
        <v>20</v>
      </c>
      <c r="M7" s="4" t="s">
        <v>21</v>
      </c>
      <c r="N7" s="22" t="s">
        <v>22</v>
      </c>
      <c r="O7" s="22" t="s">
        <v>4</v>
      </c>
      <c r="P7" s="17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16"/>
      <c r="Q8" s="7"/>
      <c r="R8" s="7"/>
      <c r="S8" s="7"/>
      <c r="T8" s="18"/>
    </row>
    <row r="9" spans="1:31" ht="15" customHeight="1" x14ac:dyDescent="0.25">
      <c r="A9" s="25" t="s">
        <v>23</v>
      </c>
      <c r="B9" s="7">
        <f>SUM(Mountaineer:Greenbrier!B9)</f>
        <v>142903.10999999999</v>
      </c>
      <c r="C9" s="7">
        <f>SUM(Mountaineer:Greenbrier!C9)</f>
        <v>-390.3</v>
      </c>
      <c r="D9" s="7">
        <f>SUM(Mountaineer:Greenbrier!D9)</f>
        <v>-93046.23</v>
      </c>
      <c r="E9" s="7">
        <f>SUM(Mountaineer:Greenbrier!E9)</f>
        <v>49466.58</v>
      </c>
      <c r="F9" s="16"/>
      <c r="G9" s="7">
        <f>SUM(Mountaineer:Greenbrier!G9)</f>
        <v>871318.92</v>
      </c>
      <c r="H9" s="7">
        <f>SUM(Mountaineer:Greenbrier!H9)</f>
        <v>-261.56</v>
      </c>
      <c r="I9" s="7">
        <f>SUM(Mountaineer:Greenbrier!I9)</f>
        <v>-664922.33000000007</v>
      </c>
      <c r="J9" s="7">
        <f>SUM(Mountaineer:Greenbrier!J9)</f>
        <v>206135.03</v>
      </c>
      <c r="K9" s="16"/>
      <c r="L9" s="7">
        <f>SUM(Mountaineer:Greenbrier!L9)</f>
        <v>1014222.03</v>
      </c>
      <c r="M9" s="7">
        <f>SUM(Mountaineer:Greenbrier!M9)</f>
        <v>-651.86</v>
      </c>
      <c r="N9" s="7">
        <f>SUM(Mountaineer:Greenbrier!N9)</f>
        <v>-757968.56</v>
      </c>
      <c r="O9" s="7">
        <f>SUM(Mountaineer:Greenbrier!O9)</f>
        <v>255601.61</v>
      </c>
      <c r="P9" s="16"/>
      <c r="Q9" s="7">
        <f>SUM(Mountaineer:Greenbrier!Q9)</f>
        <v>25560.120000000003</v>
      </c>
      <c r="R9" s="7">
        <f>SUM(Mountaineer:Greenbrier!R9)</f>
        <v>3834.02</v>
      </c>
      <c r="S9" s="7">
        <f>SUM(Mountaineer:Greenbrier!S9)</f>
        <v>21726.1</v>
      </c>
      <c r="T9" s="18"/>
    </row>
    <row r="10" spans="1:31" ht="15" customHeight="1" x14ac:dyDescent="0.25">
      <c r="A10" s="25">
        <v>45115</v>
      </c>
      <c r="B10" s="7">
        <f>SUM(Mountaineer:Greenbrier!B10)</f>
        <v>488916.75</v>
      </c>
      <c r="C10" s="7">
        <f>SUM(Mountaineer:Greenbrier!C10)</f>
        <v>-584</v>
      </c>
      <c r="D10" s="7">
        <f>SUM(Mountaineer:Greenbrier!D10)</f>
        <v>-347782.35000000003</v>
      </c>
      <c r="E10" s="7">
        <f>SUM(Mountaineer:Greenbrier!E10)</f>
        <v>140550.39999999997</v>
      </c>
      <c r="F10" s="16"/>
      <c r="G10" s="7">
        <f>SUM(Mountaineer:Greenbrier!G10)</f>
        <v>5268098.29</v>
      </c>
      <c r="H10" s="7">
        <f>SUM(Mountaineer:Greenbrier!H10)</f>
        <v>-4553.67</v>
      </c>
      <c r="I10" s="7">
        <f>SUM(Mountaineer:Greenbrier!I10)</f>
        <v>-5032153.2699999996</v>
      </c>
      <c r="J10" s="7">
        <f>SUM(Mountaineer:Greenbrier!J10)</f>
        <v>231391.34999999971</v>
      </c>
      <c r="K10" s="16"/>
      <c r="L10" s="7">
        <f>SUM(Mountaineer:Greenbrier!L10)</f>
        <v>5757015.04</v>
      </c>
      <c r="M10" s="7">
        <f>SUM(Mountaineer:Greenbrier!M10)</f>
        <v>-5137.67</v>
      </c>
      <c r="N10" s="7">
        <f>SUM(Mountaineer:Greenbrier!N10)</f>
        <v>-5379935.6200000001</v>
      </c>
      <c r="O10" s="7">
        <f>SUM(Mountaineer:Greenbrier!O10)</f>
        <v>371941.74999999965</v>
      </c>
      <c r="P10" s="16"/>
      <c r="Q10" s="7">
        <f>SUM(Mountaineer:Greenbrier!Q10)</f>
        <v>37194.18</v>
      </c>
      <c r="R10" s="7">
        <f>SUM(Mountaineer:Greenbrier!R10)</f>
        <v>5579.12</v>
      </c>
      <c r="S10" s="7">
        <f>SUM(Mountaineer:Greenbrier!S10)</f>
        <v>31615.06</v>
      </c>
      <c r="T10" s="18"/>
    </row>
    <row r="11" spans="1:31" ht="15" customHeight="1" x14ac:dyDescent="0.25">
      <c r="A11" s="25">
        <f t="shared" ref="A11:A62" si="0">A10+7</f>
        <v>45122</v>
      </c>
      <c r="B11" s="7">
        <f>SUM(Mountaineer:Greenbrier!B11)</f>
        <v>388371.22000000003</v>
      </c>
      <c r="C11" s="7">
        <f>SUM(Mountaineer:Greenbrier!C11)</f>
        <v>-1662</v>
      </c>
      <c r="D11" s="7">
        <f>SUM(Mountaineer:Greenbrier!D11)</f>
        <v>-277126.73000000004</v>
      </c>
      <c r="E11" s="7">
        <f>SUM(Mountaineer:Greenbrier!E11)</f>
        <v>109582.48999999999</v>
      </c>
      <c r="F11" s="16"/>
      <c r="G11" s="7">
        <f>SUM(Mountaineer:Greenbrier!G11)</f>
        <v>3916583.4400000004</v>
      </c>
      <c r="H11" s="7">
        <f>SUM(Mountaineer:Greenbrier!H11)</f>
        <v>-7402.6500000000005</v>
      </c>
      <c r="I11" s="7">
        <f>SUM(Mountaineer:Greenbrier!I11)</f>
        <v>-3265297.1529999999</v>
      </c>
      <c r="J11" s="7">
        <f>SUM(Mountaineer:Greenbrier!J11)</f>
        <v>643883.63700000057</v>
      </c>
      <c r="K11" s="16"/>
      <c r="L11" s="7">
        <f>SUM(Mountaineer:Greenbrier!L11)</f>
        <v>4304954.66</v>
      </c>
      <c r="M11" s="7">
        <f>SUM(Mountaineer:Greenbrier!M11)</f>
        <v>-9064.6500000000015</v>
      </c>
      <c r="N11" s="7">
        <f>SUM(Mountaineer:Greenbrier!N11)</f>
        <v>-3542423.8829999994</v>
      </c>
      <c r="O11" s="7">
        <f>SUM(Mountaineer:Greenbrier!O11)</f>
        <v>753466.12700000056</v>
      </c>
      <c r="P11" s="16"/>
      <c r="Q11" s="7">
        <f>SUM(Mountaineer:Greenbrier!Q11)</f>
        <v>75346.61</v>
      </c>
      <c r="R11" s="7">
        <f>SUM(Mountaineer:Greenbrier!R11)</f>
        <v>11301.99</v>
      </c>
      <c r="S11" s="7">
        <f>SUM(Mountaineer:Greenbrier!S11)</f>
        <v>64044.619999999995</v>
      </c>
      <c r="T11" s="18"/>
    </row>
    <row r="12" spans="1:31" ht="15" customHeight="1" x14ac:dyDescent="0.25">
      <c r="A12" s="25">
        <f t="shared" si="0"/>
        <v>45129</v>
      </c>
      <c r="B12" s="7">
        <f>SUM(Mountaineer:Greenbrier!B12)</f>
        <v>699436.34000000008</v>
      </c>
      <c r="C12" s="7">
        <f>SUM(Mountaineer:Greenbrier!C12)</f>
        <v>-295</v>
      </c>
      <c r="D12" s="7">
        <f>SUM(Mountaineer:Greenbrier!D12)</f>
        <v>-406139.68</v>
      </c>
      <c r="E12" s="7">
        <f>SUM(Mountaineer:Greenbrier!E12)</f>
        <v>293001.66000000003</v>
      </c>
      <c r="F12" s="16"/>
      <c r="G12" s="7">
        <f>SUM(Mountaineer:Greenbrier!G12)</f>
        <v>3936138.1399999997</v>
      </c>
      <c r="H12" s="7">
        <f>SUM(Mountaineer:Greenbrier!H12)</f>
        <v>-3949.7599999999998</v>
      </c>
      <c r="I12" s="7">
        <f>SUM(Mountaineer:Greenbrier!I12)</f>
        <v>-3271169.37</v>
      </c>
      <c r="J12" s="7">
        <f>SUM(Mountaineer:Greenbrier!J12)</f>
        <v>661019.00999999978</v>
      </c>
      <c r="K12" s="16"/>
      <c r="L12" s="7">
        <f>SUM(Mountaineer:Greenbrier!L12)</f>
        <v>4635574.4800000004</v>
      </c>
      <c r="M12" s="7">
        <f>SUM(Mountaineer:Greenbrier!M12)</f>
        <v>-4244.76</v>
      </c>
      <c r="N12" s="7">
        <f>SUM(Mountaineer:Greenbrier!N12)</f>
        <v>-3677309.0500000003</v>
      </c>
      <c r="O12" s="7">
        <f>SUM(Mountaineer:Greenbrier!O12)</f>
        <v>954020.66999999981</v>
      </c>
      <c r="P12" s="16"/>
      <c r="Q12" s="7">
        <f>SUM(Mountaineer:Greenbrier!Q12)</f>
        <v>95402.07</v>
      </c>
      <c r="R12" s="7">
        <f>SUM(Mountaineer:Greenbrier!R12)</f>
        <v>14310.310000000001</v>
      </c>
      <c r="S12" s="7">
        <f>SUM(Mountaineer:Greenbrier!S12)</f>
        <v>81091.760000000009</v>
      </c>
      <c r="T12" s="18"/>
    </row>
    <row r="13" spans="1:31" ht="15" customHeight="1" x14ac:dyDescent="0.25">
      <c r="A13" s="25">
        <f t="shared" si="0"/>
        <v>45136</v>
      </c>
      <c r="B13" s="7">
        <f>SUM(Mountaineer:Greenbrier!B13)</f>
        <v>522491.91000000003</v>
      </c>
      <c r="C13" s="7">
        <f>SUM(Mountaineer:Greenbrier!C13)</f>
        <v>-190</v>
      </c>
      <c r="D13" s="7">
        <f>SUM(Mountaineer:Greenbrier!D13)</f>
        <v>-673252.2</v>
      </c>
      <c r="E13" s="7">
        <f>SUM(Mountaineer:Greenbrier!E13)</f>
        <v>-150950.28999999998</v>
      </c>
      <c r="F13" s="16"/>
      <c r="G13" s="7">
        <f>SUM(Mountaineer:Greenbrier!G13)</f>
        <v>4668786.7699999996</v>
      </c>
      <c r="H13" s="7">
        <f>SUM(Mountaineer:Greenbrier!H13)</f>
        <v>-21797.84</v>
      </c>
      <c r="I13" s="7">
        <f>SUM(Mountaineer:Greenbrier!I13)</f>
        <v>-4319083.8900000006</v>
      </c>
      <c r="J13" s="7">
        <f>SUM(Mountaineer:Greenbrier!J13)</f>
        <v>327905.03999999963</v>
      </c>
      <c r="K13" s="16"/>
      <c r="L13" s="7">
        <f>SUM(Mountaineer:Greenbrier!L13)</f>
        <v>5191278.68</v>
      </c>
      <c r="M13" s="7">
        <f>SUM(Mountaineer:Greenbrier!M13)</f>
        <v>-21987.84</v>
      </c>
      <c r="N13" s="7">
        <f>SUM(Mountaineer:Greenbrier!N13)</f>
        <v>-4992336.09</v>
      </c>
      <c r="O13" s="7">
        <f>SUM(Mountaineer:Greenbrier!O13)</f>
        <v>176954.74999999965</v>
      </c>
      <c r="P13" s="16"/>
      <c r="Q13" s="7">
        <f>SUM(Mountaineer:Greenbrier!Q13)</f>
        <v>17695.510000000002</v>
      </c>
      <c r="R13" s="7">
        <f>SUM(Mountaineer:Greenbrier!R13)</f>
        <v>2654.33</v>
      </c>
      <c r="S13" s="7">
        <f>SUM(Mountaineer:Greenbrier!S13)</f>
        <v>15041.180000000002</v>
      </c>
      <c r="T13" s="18"/>
    </row>
    <row r="14" spans="1:31" ht="15" customHeight="1" x14ac:dyDescent="0.25">
      <c r="A14" s="25">
        <f t="shared" si="0"/>
        <v>45143</v>
      </c>
      <c r="B14" s="7">
        <f>SUM(Mountaineer:Greenbrier!B14)</f>
        <v>491417.12</v>
      </c>
      <c r="C14" s="7">
        <f>SUM(Mountaineer:Greenbrier!C14)</f>
        <v>-1176</v>
      </c>
      <c r="D14" s="7">
        <f>SUM(Mountaineer:Greenbrier!D14)</f>
        <v>-369988.7</v>
      </c>
      <c r="E14" s="7">
        <f>SUM(Mountaineer:Greenbrier!E14)</f>
        <v>120252.41999999997</v>
      </c>
      <c r="F14" s="16"/>
      <c r="G14" s="7">
        <f>SUM(Mountaineer:Greenbrier!G14)</f>
        <v>4401641.54</v>
      </c>
      <c r="H14" s="7">
        <f>SUM(Mountaineer:Greenbrier!H14)</f>
        <v>-3375.64</v>
      </c>
      <c r="I14" s="7">
        <f>SUM(Mountaineer:Greenbrier!I14)</f>
        <v>-3791509.74</v>
      </c>
      <c r="J14" s="7">
        <f>SUM(Mountaineer:Greenbrier!J14)</f>
        <v>606756.15999999992</v>
      </c>
      <c r="K14" s="16"/>
      <c r="L14" s="7">
        <f>SUM(Mountaineer:Greenbrier!L14)</f>
        <v>4893058.66</v>
      </c>
      <c r="M14" s="7">
        <f>SUM(Mountaineer:Greenbrier!M14)</f>
        <v>-4551.6399999999994</v>
      </c>
      <c r="N14" s="7">
        <f>SUM(Mountaineer:Greenbrier!N14)</f>
        <v>-4161498.4400000004</v>
      </c>
      <c r="O14" s="7">
        <f>SUM(Mountaineer:Greenbrier!O14)</f>
        <v>727008.57999999984</v>
      </c>
      <c r="P14" s="16"/>
      <c r="Q14" s="7">
        <f>SUM(Mountaineer:Greenbrier!Q14)</f>
        <v>72700.87000000001</v>
      </c>
      <c r="R14" s="7">
        <f>SUM(Mountaineer:Greenbrier!R14)</f>
        <v>10905.14</v>
      </c>
      <c r="S14" s="7">
        <f>SUM(Mountaineer:Greenbrier!S14)</f>
        <v>61795.729999999996</v>
      </c>
      <c r="T14" s="18"/>
    </row>
    <row r="15" spans="1:31" ht="15" customHeight="1" x14ac:dyDescent="0.25">
      <c r="A15" s="25">
        <f t="shared" si="0"/>
        <v>45150</v>
      </c>
      <c r="B15" s="7">
        <f>SUM(Mountaineer:Greenbrier!B15)</f>
        <v>608819.13</v>
      </c>
      <c r="C15" s="7">
        <f>SUM(Mountaineer:Greenbrier!C15)</f>
        <v>-330</v>
      </c>
      <c r="D15" s="7">
        <f>SUM(Mountaineer:Greenbrier!D15)</f>
        <v>-591892.6100000001</v>
      </c>
      <c r="E15" s="7">
        <f>SUM(Mountaineer:Greenbrier!E15)</f>
        <v>16596.519999999917</v>
      </c>
      <c r="F15" s="16"/>
      <c r="G15" s="7">
        <f>SUM(Mountaineer:Greenbrier!G15)</f>
        <v>4053259.46</v>
      </c>
      <c r="H15" s="7">
        <f>SUM(Mountaineer:Greenbrier!H15)</f>
        <v>-8438.1200000000008</v>
      </c>
      <c r="I15" s="7">
        <f>SUM(Mountaineer:Greenbrier!I15)</f>
        <v>-3587030.02</v>
      </c>
      <c r="J15" s="7">
        <f>SUM(Mountaineer:Greenbrier!J15)</f>
        <v>457791.31999999983</v>
      </c>
      <c r="K15" s="16"/>
      <c r="L15" s="7">
        <f>SUM(Mountaineer:Greenbrier!L15)</f>
        <v>4662078.59</v>
      </c>
      <c r="M15" s="7">
        <f>SUM(Mountaineer:Greenbrier!M15)</f>
        <v>-8768.1200000000008</v>
      </c>
      <c r="N15" s="7">
        <f>SUM(Mountaineer:Greenbrier!N15)</f>
        <v>-4178922.63</v>
      </c>
      <c r="O15" s="7">
        <f>SUM(Mountaineer:Greenbrier!O15)</f>
        <v>474387.83999999973</v>
      </c>
      <c r="P15" s="16"/>
      <c r="Q15" s="7">
        <f>SUM(Mountaineer:Greenbrier!Q15)</f>
        <v>47438.79</v>
      </c>
      <c r="R15" s="7">
        <f>SUM(Mountaineer:Greenbrier!R15)</f>
        <v>7115.8099999999995</v>
      </c>
      <c r="S15" s="7">
        <f>SUM(Mountaineer:Greenbrier!S15)</f>
        <v>40322.979999999996</v>
      </c>
      <c r="T15" s="18"/>
    </row>
    <row r="16" spans="1:31" ht="15" customHeight="1" x14ac:dyDescent="0.25">
      <c r="A16" s="25">
        <f t="shared" si="0"/>
        <v>45157</v>
      </c>
      <c r="B16" s="7">
        <f>SUM(Mountaineer:Greenbrier!B16)</f>
        <v>468560.98</v>
      </c>
      <c r="C16" s="7">
        <f>SUM(Mountaineer:Greenbrier!C16)</f>
        <v>-150</v>
      </c>
      <c r="D16" s="7">
        <f>SUM(Mountaineer:Greenbrier!D16)</f>
        <v>-431923.63</v>
      </c>
      <c r="E16" s="7">
        <f>SUM(Mountaineer:Greenbrier!E16)</f>
        <v>36487.349999999962</v>
      </c>
      <c r="F16" s="16"/>
      <c r="G16" s="7">
        <f>SUM(Mountaineer:Greenbrier!G16)</f>
        <v>4630306.82</v>
      </c>
      <c r="H16" s="7">
        <f>SUM(Mountaineer:Greenbrier!H16)</f>
        <v>-9306.4500000000007</v>
      </c>
      <c r="I16" s="7">
        <f>SUM(Mountaineer:Greenbrier!I16)</f>
        <v>-4286783.6199999992</v>
      </c>
      <c r="J16" s="7">
        <f>SUM(Mountaineer:Greenbrier!J16)</f>
        <v>334216.75000000058</v>
      </c>
      <c r="K16" s="16"/>
      <c r="L16" s="7">
        <f>SUM(Mountaineer:Greenbrier!L16)</f>
        <v>5098867.8000000007</v>
      </c>
      <c r="M16" s="7">
        <f>SUM(Mountaineer:Greenbrier!M16)</f>
        <v>-9456.4500000000007</v>
      </c>
      <c r="N16" s="7">
        <f>SUM(Mountaineer:Greenbrier!N16)</f>
        <v>-4718707.25</v>
      </c>
      <c r="O16" s="7">
        <f>SUM(Mountaineer:Greenbrier!O16)</f>
        <v>370704.10000000056</v>
      </c>
      <c r="P16" s="16"/>
      <c r="Q16" s="7">
        <f>SUM(Mountaineer:Greenbrier!Q16)</f>
        <v>37070.43</v>
      </c>
      <c r="R16" s="7">
        <f>SUM(Mountaineer:Greenbrier!R16)</f>
        <v>5560.56</v>
      </c>
      <c r="S16" s="7">
        <f>SUM(Mountaineer:Greenbrier!S16)</f>
        <v>31509.87</v>
      </c>
      <c r="T16" s="18"/>
    </row>
    <row r="17" spans="1:20" ht="15" customHeight="1" x14ac:dyDescent="0.25">
      <c r="A17" s="25">
        <f t="shared" si="0"/>
        <v>45164</v>
      </c>
      <c r="B17" s="7">
        <f>SUM(Mountaineer:Greenbrier!B17)</f>
        <v>716180.99</v>
      </c>
      <c r="C17" s="7">
        <f>SUM(Mountaineer:Greenbrier!C17)</f>
        <v>-1559</v>
      </c>
      <c r="D17" s="7">
        <f>SUM(Mountaineer:Greenbrier!D17)</f>
        <v>-608872.15</v>
      </c>
      <c r="E17" s="7">
        <f>SUM(Mountaineer:Greenbrier!E17)</f>
        <v>105749.83999999997</v>
      </c>
      <c r="F17" s="16"/>
      <c r="G17" s="7">
        <f>SUM(Mountaineer:Greenbrier!G17)</f>
        <v>4547119.4800000004</v>
      </c>
      <c r="H17" s="7">
        <f>SUM(Mountaineer:Greenbrier!H17)</f>
        <v>-7713.5900000000011</v>
      </c>
      <c r="I17" s="7">
        <f>SUM(Mountaineer:Greenbrier!I17)</f>
        <v>-3880153.6400000006</v>
      </c>
      <c r="J17" s="7">
        <f>SUM(Mountaineer:Greenbrier!J17)</f>
        <v>659252.25</v>
      </c>
      <c r="K17" s="16"/>
      <c r="L17" s="7">
        <f>SUM(Mountaineer:Greenbrier!L17)</f>
        <v>5263300.4700000007</v>
      </c>
      <c r="M17" s="7">
        <f>SUM(Mountaineer:Greenbrier!M17)</f>
        <v>-9272.59</v>
      </c>
      <c r="N17" s="7">
        <f>SUM(Mountaineer:Greenbrier!N17)</f>
        <v>-4489025.790000001</v>
      </c>
      <c r="O17" s="7">
        <f>SUM(Mountaineer:Greenbrier!O17)</f>
        <v>765002.09</v>
      </c>
      <c r="P17" s="16"/>
      <c r="Q17" s="7">
        <f>SUM(Mountaineer:Greenbrier!Q17)</f>
        <v>76500.200000000012</v>
      </c>
      <c r="R17" s="7">
        <f>SUM(Mountaineer:Greenbrier!R17)</f>
        <v>11475.03</v>
      </c>
      <c r="S17" s="7">
        <f>SUM(Mountaineer:Greenbrier!S17)</f>
        <v>65025.17</v>
      </c>
      <c r="T17" s="18"/>
    </row>
    <row r="18" spans="1:20" ht="15" customHeight="1" x14ac:dyDescent="0.25">
      <c r="A18" s="25">
        <f t="shared" si="0"/>
        <v>45171</v>
      </c>
      <c r="B18" s="7">
        <f>SUM(Mountaineer:Greenbrier!B18)</f>
        <v>757310.55</v>
      </c>
      <c r="C18" s="7">
        <f>SUM(Mountaineer:Greenbrier!C18)</f>
        <v>-1615</v>
      </c>
      <c r="D18" s="7">
        <f>SUM(Mountaineer:Greenbrier!D18)</f>
        <v>-510144.31</v>
      </c>
      <c r="E18" s="7">
        <f>SUM(Mountaineer:Greenbrier!E18)</f>
        <v>245551.24</v>
      </c>
      <c r="F18" s="16"/>
      <c r="G18" s="7">
        <f>SUM(Mountaineer:Greenbrier!G18)</f>
        <v>6858553.3999999994</v>
      </c>
      <c r="H18" s="7">
        <f>SUM(Mountaineer:Greenbrier!H18)</f>
        <v>-13565.599999999999</v>
      </c>
      <c r="I18" s="7">
        <f>SUM(Mountaineer:Greenbrier!I18)</f>
        <v>-6437460.1200000001</v>
      </c>
      <c r="J18" s="7">
        <f>SUM(Mountaineer:Greenbrier!J18)</f>
        <v>407527.6799999997</v>
      </c>
      <c r="K18" s="16"/>
      <c r="L18" s="7">
        <f>SUM(Mountaineer:Greenbrier!L18)</f>
        <v>7615863.9499999993</v>
      </c>
      <c r="M18" s="7">
        <f>SUM(Mountaineer:Greenbrier!M18)</f>
        <v>-15180.599999999999</v>
      </c>
      <c r="N18" s="7">
        <f>SUM(Mountaineer:Greenbrier!N18)</f>
        <v>-6947604.4299999997</v>
      </c>
      <c r="O18" s="7">
        <f>SUM(Mountaineer:Greenbrier!O18)</f>
        <v>653078.91999999969</v>
      </c>
      <c r="P18" s="16"/>
      <c r="Q18" s="7">
        <f>SUM(Mountaineer:Greenbrier!Q18)</f>
        <v>65307.899999999994</v>
      </c>
      <c r="R18" s="7">
        <f>SUM(Mountaineer:Greenbrier!R18)</f>
        <v>9796.18</v>
      </c>
      <c r="S18" s="7">
        <f>SUM(Mountaineer:Greenbrier!S18)</f>
        <v>55511.72</v>
      </c>
      <c r="T18" s="18"/>
    </row>
    <row r="19" spans="1:20" ht="15" customHeight="1" x14ac:dyDescent="0.25">
      <c r="A19" s="25">
        <f t="shared" si="0"/>
        <v>45178</v>
      </c>
      <c r="B19" s="7">
        <f>SUM(Mountaineer:Greenbrier!B19)</f>
        <v>905649.59</v>
      </c>
      <c r="C19" s="7">
        <f>SUM(Mountaineer:Greenbrier!C19)</f>
        <v>-4351</v>
      </c>
      <c r="D19" s="7">
        <f>SUM(Mountaineer:Greenbrier!D19)</f>
        <v>-512743.55</v>
      </c>
      <c r="E19" s="7">
        <f>SUM(Mountaineer:Greenbrier!E19)</f>
        <v>388555.04</v>
      </c>
      <c r="F19" s="16"/>
      <c r="G19" s="7">
        <f>SUM(Mountaineer:Greenbrier!G19)</f>
        <v>8137708.379999999</v>
      </c>
      <c r="H19" s="7">
        <f>SUM(Mountaineer:Greenbrier!H19)</f>
        <v>-6516.17</v>
      </c>
      <c r="I19" s="7">
        <f>SUM(Mountaineer:Greenbrier!I19)</f>
        <v>-6710498.9000000004</v>
      </c>
      <c r="J19" s="7">
        <f>SUM(Mountaineer:Greenbrier!J19)</f>
        <v>1420693.3099999996</v>
      </c>
      <c r="K19" s="16"/>
      <c r="L19" s="7">
        <f>SUM(Mountaineer:Greenbrier!L19)</f>
        <v>9043357.9699999988</v>
      </c>
      <c r="M19" s="7">
        <f>SUM(Mountaineer:Greenbrier!M19)</f>
        <v>-10867.17</v>
      </c>
      <c r="N19" s="7">
        <f>SUM(Mountaineer:Greenbrier!N19)</f>
        <v>-7223242.4500000002</v>
      </c>
      <c r="O19" s="7">
        <f>SUM(Mountaineer:Greenbrier!O19)</f>
        <v>1809248.3499999994</v>
      </c>
      <c r="P19" s="16"/>
      <c r="Q19" s="7">
        <f>SUM(Mountaineer:Greenbrier!Q19)</f>
        <v>180924.83000000002</v>
      </c>
      <c r="R19" s="7">
        <f>SUM(Mountaineer:Greenbrier!R19)</f>
        <v>27138.730000000003</v>
      </c>
      <c r="S19" s="7">
        <f>SUM(Mountaineer:Greenbrier!S19)</f>
        <v>153786.09999999998</v>
      </c>
      <c r="T19" s="18"/>
    </row>
    <row r="20" spans="1:20" ht="15" customHeight="1" x14ac:dyDescent="0.25">
      <c r="A20" s="25">
        <f t="shared" si="0"/>
        <v>45185</v>
      </c>
      <c r="B20" s="7">
        <f>SUM(Mountaineer:Greenbrier!B20)</f>
        <v>1123575.8700000001</v>
      </c>
      <c r="C20" s="7">
        <f>SUM(Mountaineer:Greenbrier!C20)</f>
        <v>-2409</v>
      </c>
      <c r="D20" s="7">
        <f>SUM(Mountaineer:Greenbrier!D20)</f>
        <v>-1066280.94</v>
      </c>
      <c r="E20" s="7">
        <f>SUM(Mountaineer:Greenbrier!E20)</f>
        <v>54885.930000000051</v>
      </c>
      <c r="F20" s="16"/>
      <c r="G20" s="7">
        <f>SUM(Mountaineer:Greenbrier!G20)</f>
        <v>9200005.5999999978</v>
      </c>
      <c r="H20" s="7">
        <f>SUM(Mountaineer:Greenbrier!H20)</f>
        <v>-13670.199999999999</v>
      </c>
      <c r="I20" s="7">
        <f>SUM(Mountaineer:Greenbrier!I20)</f>
        <v>-7800863.3100000005</v>
      </c>
      <c r="J20" s="7">
        <f>SUM(Mountaineer:Greenbrier!J20)</f>
        <v>1385472.0899999985</v>
      </c>
      <c r="K20" s="16"/>
      <c r="L20" s="7">
        <f>SUM(Mountaineer:Greenbrier!L20)</f>
        <v>10323581.469999999</v>
      </c>
      <c r="M20" s="7">
        <f>SUM(Mountaineer:Greenbrier!M20)</f>
        <v>-16079.199999999999</v>
      </c>
      <c r="N20" s="7">
        <f>SUM(Mountaineer:Greenbrier!N20)</f>
        <v>-8867144.25</v>
      </c>
      <c r="O20" s="7">
        <f>SUM(Mountaineer:Greenbrier!O20)</f>
        <v>1440358.0199999984</v>
      </c>
      <c r="P20" s="16"/>
      <c r="Q20" s="7">
        <f>SUM(Mountaineer:Greenbrier!Q20)</f>
        <v>144035.82</v>
      </c>
      <c r="R20" s="7">
        <f>SUM(Mountaineer:Greenbrier!R20)</f>
        <v>21605.379999999997</v>
      </c>
      <c r="S20" s="7">
        <f>SUM(Mountaineer:Greenbrier!S20)</f>
        <v>122430.44</v>
      </c>
      <c r="T20" s="18"/>
    </row>
    <row r="21" spans="1:20" ht="15" customHeight="1" x14ac:dyDescent="0.25">
      <c r="A21" s="25">
        <f t="shared" si="0"/>
        <v>45192</v>
      </c>
      <c r="B21" s="7">
        <f>SUM(Mountaineer:Greenbrier!B21)</f>
        <v>1350075.41</v>
      </c>
      <c r="C21" s="7">
        <f>SUM(Mountaineer:Greenbrier!C21)</f>
        <v>-3029</v>
      </c>
      <c r="D21" s="7">
        <f>SUM(Mountaineer:Greenbrier!D21)</f>
        <v>-1313658.24</v>
      </c>
      <c r="E21" s="7">
        <f>SUM(Mountaineer:Greenbrier!E21)</f>
        <v>33388.170000000071</v>
      </c>
      <c r="F21" s="16"/>
      <c r="G21" s="7">
        <f>SUM(Mountaineer:Greenbrier!G21)</f>
        <v>10125343.59</v>
      </c>
      <c r="H21" s="7">
        <f>SUM(Mountaineer:Greenbrier!H21)</f>
        <v>-26056.499999999996</v>
      </c>
      <c r="I21" s="7">
        <f>SUM(Mountaineer:Greenbrier!I21)</f>
        <v>-9949320.2599999998</v>
      </c>
      <c r="J21" s="7">
        <f>SUM(Mountaineer:Greenbrier!J21)</f>
        <v>149966.82999999981</v>
      </c>
      <c r="K21" s="16"/>
      <c r="L21" s="7">
        <f>SUM(Mountaineer:Greenbrier!L21)</f>
        <v>11475419</v>
      </c>
      <c r="M21" s="7">
        <f>SUM(Mountaineer:Greenbrier!M21)</f>
        <v>-29085.499999999996</v>
      </c>
      <c r="N21" s="7">
        <f>SUM(Mountaineer:Greenbrier!N21)</f>
        <v>-11262978.5</v>
      </c>
      <c r="O21" s="7">
        <f>SUM(Mountaineer:Greenbrier!O21)</f>
        <v>183354.99999999988</v>
      </c>
      <c r="P21" s="16"/>
      <c r="Q21" s="7">
        <f>SUM(Mountaineer:Greenbrier!Q21)</f>
        <v>18335.509999999998</v>
      </c>
      <c r="R21" s="7">
        <f>SUM(Mountaineer:Greenbrier!R21)</f>
        <v>2750.33</v>
      </c>
      <c r="S21" s="7">
        <f>SUM(Mountaineer:Greenbrier!S21)</f>
        <v>15585.18</v>
      </c>
      <c r="T21" s="18"/>
    </row>
    <row r="22" spans="1:20" ht="15" customHeight="1" x14ac:dyDescent="0.25">
      <c r="A22" s="25">
        <f t="shared" si="0"/>
        <v>45199</v>
      </c>
      <c r="B22" s="7">
        <f>SUM(Mountaineer:Greenbrier!B22)</f>
        <v>1144079.42</v>
      </c>
      <c r="C22" s="7">
        <f>SUM(Mountaineer:Greenbrier!C22)</f>
        <v>-9514.75</v>
      </c>
      <c r="D22" s="7">
        <f>SUM(Mountaineer:Greenbrier!D22)</f>
        <v>-1015562.8</v>
      </c>
      <c r="E22" s="7">
        <f>SUM(Mountaineer:Greenbrier!E22)</f>
        <v>119001.86999999997</v>
      </c>
      <c r="F22" s="16"/>
      <c r="G22" s="7">
        <f>SUM(Mountaineer:Greenbrier!G22)</f>
        <v>10310479.539999999</v>
      </c>
      <c r="H22" s="7">
        <f>SUM(Mountaineer:Greenbrier!H22)</f>
        <v>-11103.630000000003</v>
      </c>
      <c r="I22" s="7">
        <f>SUM(Mountaineer:Greenbrier!I22)</f>
        <v>-9704505.3099999987</v>
      </c>
      <c r="J22" s="7">
        <f>SUM(Mountaineer:Greenbrier!J22)</f>
        <v>594870.60000000021</v>
      </c>
      <c r="K22" s="16"/>
      <c r="L22" s="7">
        <f>SUM(Mountaineer:Greenbrier!L22)</f>
        <v>11454558.960000001</v>
      </c>
      <c r="M22" s="7">
        <f>SUM(Mountaineer:Greenbrier!M22)</f>
        <v>-20618.380000000005</v>
      </c>
      <c r="N22" s="7">
        <f>SUM(Mountaineer:Greenbrier!N22)</f>
        <v>-10720068.109999999</v>
      </c>
      <c r="O22" s="7">
        <f>SUM(Mountaineer:Greenbrier!O22)</f>
        <v>713872.4700000002</v>
      </c>
      <c r="P22" s="16"/>
      <c r="Q22" s="7">
        <f>SUM(Mountaineer:Greenbrier!Q22)</f>
        <v>71387.25</v>
      </c>
      <c r="R22" s="7">
        <f>SUM(Mountaineer:Greenbrier!R22)</f>
        <v>10708.09</v>
      </c>
      <c r="S22" s="7">
        <f>SUM(Mountaineer:Greenbrier!S22)</f>
        <v>60679.159999999996</v>
      </c>
      <c r="T22" s="18"/>
    </row>
    <row r="23" spans="1:20" ht="15" customHeight="1" x14ac:dyDescent="0.25">
      <c r="A23" s="25">
        <f t="shared" si="0"/>
        <v>45206</v>
      </c>
      <c r="B23" s="7">
        <f>SUM(Mountaineer:Greenbrier!B23)</f>
        <v>1200293.6400000001</v>
      </c>
      <c r="C23" s="7">
        <f>SUM(Mountaineer:Greenbrier!C23)</f>
        <v>-3872</v>
      </c>
      <c r="D23" s="7">
        <f>SUM(Mountaineer:Greenbrier!D23)</f>
        <v>-1197204.17</v>
      </c>
      <c r="E23" s="7">
        <f>SUM(Mountaineer:Greenbrier!E23)</f>
        <v>-782.53000000002794</v>
      </c>
      <c r="F23" s="16"/>
      <c r="G23" s="7">
        <f>SUM(Mountaineer:Greenbrier!G23)</f>
        <v>9868217.8499999996</v>
      </c>
      <c r="H23" s="7">
        <f>SUM(Mountaineer:Greenbrier!H23)</f>
        <v>-5825.76</v>
      </c>
      <c r="I23" s="7">
        <f>SUM(Mountaineer:Greenbrier!I23)</f>
        <v>-8262436.8500000006</v>
      </c>
      <c r="J23" s="7">
        <f>SUM(Mountaineer:Greenbrier!J23)</f>
        <v>1599955.2399999998</v>
      </c>
      <c r="K23" s="16"/>
      <c r="L23" s="7">
        <f>SUM(Mountaineer:Greenbrier!L23)</f>
        <v>11068511.489999998</v>
      </c>
      <c r="M23" s="7">
        <f>SUM(Mountaineer:Greenbrier!M23)</f>
        <v>-9697.76</v>
      </c>
      <c r="N23" s="7">
        <f>SUM(Mountaineer:Greenbrier!N23)</f>
        <v>-9459641.0199999996</v>
      </c>
      <c r="O23" s="7">
        <f>SUM(Mountaineer:Greenbrier!O23)</f>
        <v>1599172.7099999995</v>
      </c>
      <c r="P23" s="16"/>
      <c r="Q23" s="7">
        <f>SUM(Mountaineer:Greenbrier!Q23)</f>
        <v>159917.28999999998</v>
      </c>
      <c r="R23" s="7">
        <f>SUM(Mountaineer:Greenbrier!R23)</f>
        <v>23987.59</v>
      </c>
      <c r="S23" s="7">
        <f>SUM(Mountaineer:Greenbrier!S23)</f>
        <v>135929.70000000001</v>
      </c>
      <c r="T23" s="18"/>
    </row>
    <row r="24" spans="1:20" ht="15" customHeight="1" x14ac:dyDescent="0.25">
      <c r="A24" s="25">
        <f t="shared" si="0"/>
        <v>45213</v>
      </c>
      <c r="B24" s="7">
        <f>SUM(Mountaineer:Greenbrier!B24)</f>
        <v>1229218.93</v>
      </c>
      <c r="C24" s="7">
        <f>SUM(Mountaineer:Greenbrier!C24)</f>
        <v>-2011.5</v>
      </c>
      <c r="D24" s="7">
        <f>SUM(Mountaineer:Greenbrier!D24)</f>
        <v>-1034074.1499999999</v>
      </c>
      <c r="E24" s="7">
        <f>SUM(Mountaineer:Greenbrier!E24)</f>
        <v>193133.28000000006</v>
      </c>
      <c r="F24" s="16"/>
      <c r="G24" s="7">
        <f>SUM(Mountaineer:Greenbrier!G24)</f>
        <v>9501061.5099999998</v>
      </c>
      <c r="H24" s="7">
        <f>SUM(Mountaineer:Greenbrier!H24)</f>
        <v>-3451.67</v>
      </c>
      <c r="I24" s="7">
        <f>SUM(Mountaineer:Greenbrier!I24)</f>
        <v>-7901947.3200000012</v>
      </c>
      <c r="J24" s="7">
        <f>SUM(Mountaineer:Greenbrier!J24)</f>
        <v>1595662.5199999989</v>
      </c>
      <c r="K24" s="16"/>
      <c r="L24" s="7">
        <f>SUM(Mountaineer:Greenbrier!L24)</f>
        <v>10730280.440000001</v>
      </c>
      <c r="M24" s="7">
        <f>SUM(Mountaineer:Greenbrier!M24)</f>
        <v>-5463.17</v>
      </c>
      <c r="N24" s="7">
        <f>SUM(Mountaineer:Greenbrier!N24)</f>
        <v>-8936021.4700000007</v>
      </c>
      <c r="O24" s="7">
        <f>SUM(Mountaineer:Greenbrier!O24)</f>
        <v>1788795.7999999989</v>
      </c>
      <c r="P24" s="16"/>
      <c r="Q24" s="7">
        <f>SUM(Mountaineer:Greenbrier!Q24)</f>
        <v>178879.59</v>
      </c>
      <c r="R24" s="7">
        <f>SUM(Mountaineer:Greenbrier!R24)</f>
        <v>26831.94</v>
      </c>
      <c r="S24" s="7">
        <f>SUM(Mountaineer:Greenbrier!S24)</f>
        <v>152047.65</v>
      </c>
      <c r="T24" s="18"/>
    </row>
    <row r="25" spans="1:20" ht="15" customHeight="1" x14ac:dyDescent="0.25">
      <c r="A25" s="25">
        <f t="shared" si="0"/>
        <v>45220</v>
      </c>
      <c r="B25" s="7">
        <f>SUM(Mountaineer:Greenbrier!B25)</f>
        <v>1477798.77</v>
      </c>
      <c r="C25" s="7">
        <f>SUM(Mountaineer:Greenbrier!C25)</f>
        <v>-8166</v>
      </c>
      <c r="D25" s="7">
        <f>SUM(Mountaineer:Greenbrier!D25)</f>
        <v>-1429161.7999999998</v>
      </c>
      <c r="E25" s="7">
        <f>SUM(Mountaineer:Greenbrier!E25)</f>
        <v>40470.970000000088</v>
      </c>
      <c r="F25" s="16"/>
      <c r="G25" s="7">
        <f>SUM(Mountaineer:Greenbrier!G25)</f>
        <v>8684407.9400000013</v>
      </c>
      <c r="H25" s="7">
        <f>SUM(Mountaineer:Greenbrier!H25)</f>
        <v>-7519.7599999999993</v>
      </c>
      <c r="I25" s="7">
        <f>SUM(Mountaineer:Greenbrier!I25)</f>
        <v>-7080244.1799999997</v>
      </c>
      <c r="J25" s="7">
        <f>SUM(Mountaineer:Greenbrier!J25)</f>
        <v>1596644.0000000005</v>
      </c>
      <c r="K25" s="16"/>
      <c r="L25" s="7">
        <f>SUM(Mountaineer:Greenbrier!L25)</f>
        <v>10162206.710000001</v>
      </c>
      <c r="M25" s="7">
        <f>SUM(Mountaineer:Greenbrier!M25)</f>
        <v>-15685.76</v>
      </c>
      <c r="N25" s="7">
        <f>SUM(Mountaineer:Greenbrier!N25)</f>
        <v>-8509405.9800000004</v>
      </c>
      <c r="O25" s="7">
        <f>SUM(Mountaineer:Greenbrier!O25)</f>
        <v>1637114.9700000004</v>
      </c>
      <c r="P25" s="16"/>
      <c r="Q25" s="7">
        <f>SUM(Mountaineer:Greenbrier!Q25)</f>
        <v>163711.51</v>
      </c>
      <c r="R25" s="7">
        <f>SUM(Mountaineer:Greenbrier!R25)</f>
        <v>24556.73</v>
      </c>
      <c r="S25" s="7">
        <f>SUM(Mountaineer:Greenbrier!S25)</f>
        <v>139154.78</v>
      </c>
      <c r="T25" s="18"/>
    </row>
    <row r="26" spans="1:20" ht="15" customHeight="1" x14ac:dyDescent="0.25">
      <c r="A26" s="25">
        <f t="shared" si="0"/>
        <v>45227</v>
      </c>
      <c r="B26" s="7">
        <f>SUM(Mountaineer:Greenbrier!B26)</f>
        <v>1220727.6099999999</v>
      </c>
      <c r="C26" s="7">
        <f>SUM(Mountaineer:Greenbrier!C26)</f>
        <v>-12095</v>
      </c>
      <c r="D26" s="7">
        <f>SUM(Mountaineer:Greenbrier!D26)</f>
        <v>-1011468.28</v>
      </c>
      <c r="E26" s="7">
        <f>SUM(Mountaineer:Greenbrier!E26)</f>
        <v>197164.3299999999</v>
      </c>
      <c r="F26" s="16"/>
      <c r="G26" s="7">
        <f>SUM(Mountaineer:Greenbrier!G26)</f>
        <v>9440608.7800000012</v>
      </c>
      <c r="H26" s="7">
        <f>SUM(Mountaineer:Greenbrier!H26)</f>
        <v>-3838.73</v>
      </c>
      <c r="I26" s="7">
        <f>SUM(Mountaineer:Greenbrier!I26)</f>
        <v>-8529377.6899999995</v>
      </c>
      <c r="J26" s="7">
        <f>SUM(Mountaineer:Greenbrier!J26)</f>
        <v>907392.36000000115</v>
      </c>
      <c r="K26" s="16"/>
      <c r="L26" s="7">
        <f>SUM(Mountaineer:Greenbrier!L26)</f>
        <v>10661336.390000001</v>
      </c>
      <c r="M26" s="7">
        <f>SUM(Mountaineer:Greenbrier!M26)</f>
        <v>-15933.73</v>
      </c>
      <c r="N26" s="7">
        <f>SUM(Mountaineer:Greenbrier!N26)</f>
        <v>-9540845.9699999988</v>
      </c>
      <c r="O26" s="7">
        <f>SUM(Mountaineer:Greenbrier!O26)</f>
        <v>1104556.6900000011</v>
      </c>
      <c r="P26" s="16"/>
      <c r="Q26" s="7">
        <f>SUM(Mountaineer:Greenbrier!Q26)</f>
        <v>110455.68000000001</v>
      </c>
      <c r="R26" s="7">
        <f>SUM(Mountaineer:Greenbrier!R26)</f>
        <v>16568.36</v>
      </c>
      <c r="S26" s="7">
        <f>SUM(Mountaineer:Greenbrier!S26)</f>
        <v>93887.32</v>
      </c>
      <c r="T26" s="18"/>
    </row>
    <row r="27" spans="1:20" ht="15" customHeight="1" x14ac:dyDescent="0.25">
      <c r="A27" s="25">
        <f t="shared" si="0"/>
        <v>45234</v>
      </c>
      <c r="B27" s="7">
        <f>SUM(Mountaineer:Greenbrier!B27)</f>
        <v>1284021.31</v>
      </c>
      <c r="C27" s="7">
        <f>SUM(Mountaineer:Greenbrier!C27)</f>
        <v>-3676</v>
      </c>
      <c r="D27" s="7">
        <f>SUM(Mountaineer:Greenbrier!D27)</f>
        <v>-1203809.79</v>
      </c>
      <c r="E27" s="7">
        <f>SUM(Mountaineer:Greenbrier!E27)</f>
        <v>76535.520000000193</v>
      </c>
      <c r="F27" s="16"/>
      <c r="G27" s="7">
        <f>SUM(Mountaineer:Greenbrier!G27)</f>
        <v>10652009.98</v>
      </c>
      <c r="H27" s="7">
        <f>SUM(Mountaineer:Greenbrier!H27)</f>
        <v>-6567.5999999999995</v>
      </c>
      <c r="I27" s="7">
        <f>SUM(Mountaineer:Greenbrier!I27)</f>
        <v>-10146509.649999999</v>
      </c>
      <c r="J27" s="7">
        <f>SUM(Mountaineer:Greenbrier!J27)</f>
        <v>498932.73000000056</v>
      </c>
      <c r="K27" s="16"/>
      <c r="L27" s="7">
        <f>SUM(Mountaineer:Greenbrier!L27)</f>
        <v>11936031.289999999</v>
      </c>
      <c r="M27" s="7">
        <f>SUM(Mountaineer:Greenbrier!M27)</f>
        <v>-10243.599999999999</v>
      </c>
      <c r="N27" s="7">
        <f>SUM(Mountaineer:Greenbrier!N27)</f>
        <v>-11350319.439999998</v>
      </c>
      <c r="O27" s="7">
        <f>SUM(Mountaineer:Greenbrier!O27)</f>
        <v>575468.2500000007</v>
      </c>
      <c r="P27" s="16"/>
      <c r="Q27" s="7">
        <f>SUM(Mountaineer:Greenbrier!Q27)</f>
        <v>57546.82</v>
      </c>
      <c r="R27" s="7">
        <f>SUM(Mountaineer:Greenbrier!R27)</f>
        <v>8632.0400000000009</v>
      </c>
      <c r="S27" s="7">
        <f>SUM(Mountaineer:Greenbrier!S27)</f>
        <v>48914.78</v>
      </c>
      <c r="T27" s="18"/>
    </row>
    <row r="28" spans="1:20" ht="15" customHeight="1" x14ac:dyDescent="0.25">
      <c r="A28" s="25">
        <f t="shared" si="0"/>
        <v>45241</v>
      </c>
      <c r="B28" s="7">
        <f>SUM(Mountaineer:Greenbrier!B28)</f>
        <v>2156405.9900000002</v>
      </c>
      <c r="C28" s="7">
        <f>SUM(Mountaineer:Greenbrier!C28)</f>
        <v>-3426</v>
      </c>
      <c r="D28" s="7">
        <f>SUM(Mountaineer:Greenbrier!D28)</f>
        <v>-1761567.59</v>
      </c>
      <c r="E28" s="7">
        <f>SUM(Mountaineer:Greenbrier!E28)</f>
        <v>391412.4</v>
      </c>
      <c r="F28" s="16"/>
      <c r="G28" s="7">
        <f>SUM(Mountaineer:Greenbrier!G28)</f>
        <v>10516382.149999999</v>
      </c>
      <c r="H28" s="7">
        <f>SUM(Mountaineer:Greenbrier!H28)</f>
        <v>-3390.1800000000003</v>
      </c>
      <c r="I28" s="7">
        <f>SUM(Mountaineer:Greenbrier!I28)</f>
        <v>-9134788.0800000019</v>
      </c>
      <c r="J28" s="7">
        <f>SUM(Mountaineer:Greenbrier!J28)</f>
        <v>1378203.8899999987</v>
      </c>
      <c r="K28" s="16"/>
      <c r="L28" s="7">
        <f>SUM(Mountaineer:Greenbrier!L28)</f>
        <v>12672788.140000001</v>
      </c>
      <c r="M28" s="7">
        <f>SUM(Mountaineer:Greenbrier!M28)</f>
        <v>-6816.18</v>
      </c>
      <c r="N28" s="7">
        <f>SUM(Mountaineer:Greenbrier!N28)</f>
        <v>-10896355.670000002</v>
      </c>
      <c r="O28" s="7">
        <f>SUM(Mountaineer:Greenbrier!O28)</f>
        <v>1769616.2899999986</v>
      </c>
      <c r="P28" s="16"/>
      <c r="Q28" s="7">
        <f>SUM(Mountaineer:Greenbrier!Q28)</f>
        <v>176961.64</v>
      </c>
      <c r="R28" s="7">
        <f>SUM(Mountaineer:Greenbrier!R28)</f>
        <v>26544.239999999998</v>
      </c>
      <c r="S28" s="7">
        <f>SUM(Mountaineer:Greenbrier!S28)</f>
        <v>150417.4</v>
      </c>
      <c r="T28" s="18"/>
    </row>
    <row r="29" spans="1:20" ht="15" customHeight="1" x14ac:dyDescent="0.25">
      <c r="A29" s="25">
        <f t="shared" si="0"/>
        <v>45248</v>
      </c>
      <c r="B29" s="7">
        <f>SUM(Mountaineer:Greenbrier!B29)</f>
        <v>1205396.3799999999</v>
      </c>
      <c r="C29" s="7">
        <f>SUM(Mountaineer:Greenbrier!C29)</f>
        <v>-6140</v>
      </c>
      <c r="D29" s="7">
        <f>SUM(Mountaineer:Greenbrier!D29)</f>
        <v>-1334548.8</v>
      </c>
      <c r="E29" s="7">
        <f>SUM(Mountaineer:Greenbrier!E29)</f>
        <v>-135292.41999999995</v>
      </c>
      <c r="F29" s="16"/>
      <c r="G29" s="7">
        <f>SUM(Mountaineer:Greenbrier!G29)</f>
        <v>10921945.84</v>
      </c>
      <c r="H29" s="7">
        <f>SUM(Mountaineer:Greenbrier!H29)</f>
        <v>-6529.36</v>
      </c>
      <c r="I29" s="7">
        <f>SUM(Mountaineer:Greenbrier!I29)</f>
        <v>-9496620.4199999981</v>
      </c>
      <c r="J29" s="7">
        <f>SUM(Mountaineer:Greenbrier!J29)</f>
        <v>1418796.0600000005</v>
      </c>
      <c r="K29" s="16"/>
      <c r="L29" s="7">
        <f>SUM(Mountaineer:Greenbrier!L29)</f>
        <v>12127342.219999999</v>
      </c>
      <c r="M29" s="7">
        <f>SUM(Mountaineer:Greenbrier!M29)</f>
        <v>-12669.36</v>
      </c>
      <c r="N29" s="7">
        <f>SUM(Mountaineer:Greenbrier!N29)</f>
        <v>-10831169.219999999</v>
      </c>
      <c r="O29" s="7">
        <f>SUM(Mountaineer:Greenbrier!O29)</f>
        <v>1283503.6400000004</v>
      </c>
      <c r="P29" s="16"/>
      <c r="Q29" s="7">
        <f>SUM(Mountaineer:Greenbrier!Q29)</f>
        <v>128350.36</v>
      </c>
      <c r="R29" s="7">
        <f>SUM(Mountaineer:Greenbrier!R29)</f>
        <v>19252.560000000001</v>
      </c>
      <c r="S29" s="7">
        <f>SUM(Mountaineer:Greenbrier!S29)</f>
        <v>109097.80000000002</v>
      </c>
      <c r="T29" s="18"/>
    </row>
    <row r="30" spans="1:20" ht="15" customHeight="1" x14ac:dyDescent="0.25">
      <c r="A30" s="25">
        <f t="shared" si="0"/>
        <v>45255</v>
      </c>
      <c r="B30" s="7">
        <f>SUM(Mountaineer:Greenbrier!B30)</f>
        <v>1323744.76</v>
      </c>
      <c r="C30" s="7">
        <f>SUM(Mountaineer:Greenbrier!C30)</f>
        <v>-6819.5</v>
      </c>
      <c r="D30" s="7">
        <f>SUM(Mountaineer:Greenbrier!D30)</f>
        <v>-1305253.3199999998</v>
      </c>
      <c r="E30" s="7">
        <f>SUM(Mountaineer:Greenbrier!E30)</f>
        <v>11671.940000000061</v>
      </c>
      <c r="F30" s="16"/>
      <c r="G30" s="7">
        <f>SUM(Mountaineer:Greenbrier!G30)</f>
        <v>14441179.75</v>
      </c>
      <c r="H30" s="7">
        <f>SUM(Mountaineer:Greenbrier!H30)</f>
        <v>-5646.47</v>
      </c>
      <c r="I30" s="7">
        <f>SUM(Mountaineer:Greenbrier!I30)</f>
        <v>-13329544.49</v>
      </c>
      <c r="J30" s="7">
        <f>SUM(Mountaineer:Greenbrier!J30)</f>
        <v>1105988.790000001</v>
      </c>
      <c r="K30" s="16"/>
      <c r="L30" s="7">
        <f>SUM(Mountaineer:Greenbrier!L30)</f>
        <v>15764924.510000002</v>
      </c>
      <c r="M30" s="7">
        <f>SUM(Mountaineer:Greenbrier!M30)</f>
        <v>-12465.97</v>
      </c>
      <c r="N30" s="7">
        <f>SUM(Mountaineer:Greenbrier!N30)</f>
        <v>-14634797.810000001</v>
      </c>
      <c r="O30" s="7">
        <f>SUM(Mountaineer:Greenbrier!O30)</f>
        <v>1117660.7300000009</v>
      </c>
      <c r="P30" s="16"/>
      <c r="Q30" s="7">
        <f>SUM(Mountaineer:Greenbrier!Q30)</f>
        <v>111766.09</v>
      </c>
      <c r="R30" s="7">
        <f>SUM(Mountaineer:Greenbrier!R30)</f>
        <v>16764.919999999998</v>
      </c>
      <c r="S30" s="7">
        <f>SUM(Mountaineer:Greenbrier!S30)</f>
        <v>95001.170000000013</v>
      </c>
      <c r="T30" s="18"/>
    </row>
    <row r="31" spans="1:20" ht="15" customHeight="1" x14ac:dyDescent="0.25">
      <c r="A31" s="25">
        <f t="shared" si="0"/>
        <v>45262</v>
      </c>
      <c r="B31" s="7">
        <f>SUM(Mountaineer:Greenbrier!B31)</f>
        <v>1249367.1400000001</v>
      </c>
      <c r="C31" s="7">
        <f>SUM(Mountaineer:Greenbrier!C31)</f>
        <v>-14983</v>
      </c>
      <c r="D31" s="7">
        <f>SUM(Mountaineer:Greenbrier!D31)</f>
        <v>-856547.73</v>
      </c>
      <c r="E31" s="7">
        <f>SUM(Mountaineer:Greenbrier!E31)</f>
        <v>377836.41000000003</v>
      </c>
      <c r="F31" s="16"/>
      <c r="G31" s="7">
        <f>SUM(Mountaineer:Greenbrier!G31)</f>
        <v>11397442.600000001</v>
      </c>
      <c r="H31" s="7">
        <f>SUM(Mountaineer:Greenbrier!H31)</f>
        <v>-8876.2000000000007</v>
      </c>
      <c r="I31" s="7">
        <f>SUM(Mountaineer:Greenbrier!I31)</f>
        <v>-10848744.42</v>
      </c>
      <c r="J31" s="7">
        <f>SUM(Mountaineer:Greenbrier!J31)</f>
        <v>539821.98000000056</v>
      </c>
      <c r="K31" s="16"/>
      <c r="L31" s="7">
        <f>SUM(Mountaineer:Greenbrier!L31)</f>
        <v>12646809.74</v>
      </c>
      <c r="M31" s="7">
        <f>SUM(Mountaineer:Greenbrier!M31)</f>
        <v>-23859.200000000001</v>
      </c>
      <c r="N31" s="7">
        <f>SUM(Mountaineer:Greenbrier!N31)</f>
        <v>-11705292.149999999</v>
      </c>
      <c r="O31" s="7">
        <f>SUM(Mountaineer:Greenbrier!O31)</f>
        <v>917658.3900000006</v>
      </c>
      <c r="P31" s="16"/>
      <c r="Q31" s="7">
        <f>SUM(Mountaineer:Greenbrier!Q31)</f>
        <v>91765.84</v>
      </c>
      <c r="R31" s="7">
        <f>SUM(Mountaineer:Greenbrier!R31)</f>
        <v>13764.88</v>
      </c>
      <c r="S31" s="7">
        <f>SUM(Mountaineer:Greenbrier!S31)</f>
        <v>78000.960000000006</v>
      </c>
      <c r="T31" s="18"/>
    </row>
    <row r="32" spans="1:20" ht="15" customHeight="1" x14ac:dyDescent="0.25">
      <c r="A32" s="25">
        <f t="shared" si="0"/>
        <v>45269</v>
      </c>
      <c r="B32" s="7">
        <f>SUM(Mountaineer:Greenbrier!B32)</f>
        <v>1405967.52</v>
      </c>
      <c r="C32" s="7">
        <f>SUM(Mountaineer:Greenbrier!C32)</f>
        <v>-3923</v>
      </c>
      <c r="D32" s="7">
        <f>SUM(Mountaineer:Greenbrier!D32)</f>
        <v>-1200265.4100000001</v>
      </c>
      <c r="E32" s="7">
        <f>SUM(Mountaineer:Greenbrier!E32)</f>
        <v>201779.11000000007</v>
      </c>
      <c r="F32" s="16"/>
      <c r="G32" s="7">
        <f>SUM(Mountaineer:Greenbrier!G32)</f>
        <v>9530464.120000001</v>
      </c>
      <c r="H32" s="7">
        <f>SUM(Mountaineer:Greenbrier!H32)</f>
        <v>-3564.0299999999997</v>
      </c>
      <c r="I32" s="7">
        <f>SUM(Mountaineer:Greenbrier!I32)</f>
        <v>-8568188.1099999994</v>
      </c>
      <c r="J32" s="7">
        <f>SUM(Mountaineer:Greenbrier!J32)</f>
        <v>958711.97999999963</v>
      </c>
      <c r="K32" s="16"/>
      <c r="L32" s="7">
        <f>SUM(Mountaineer:Greenbrier!L32)</f>
        <v>10936431.640000001</v>
      </c>
      <c r="M32" s="7">
        <f>SUM(Mountaineer:Greenbrier!M32)</f>
        <v>-7487.03</v>
      </c>
      <c r="N32" s="7">
        <f>SUM(Mountaineer:Greenbrier!N32)</f>
        <v>-9768453.5200000014</v>
      </c>
      <c r="O32" s="7">
        <f>SUM(Mountaineer:Greenbrier!O32)</f>
        <v>1160491.0899999999</v>
      </c>
      <c r="P32" s="16"/>
      <c r="Q32" s="7">
        <f>SUM(Mountaineer:Greenbrier!Q32)</f>
        <v>116049.10999999999</v>
      </c>
      <c r="R32" s="7">
        <f>SUM(Mountaineer:Greenbrier!R32)</f>
        <v>17407.37</v>
      </c>
      <c r="S32" s="7">
        <f>SUM(Mountaineer:Greenbrier!S32)</f>
        <v>98641.739999999991</v>
      </c>
      <c r="T32" s="18"/>
    </row>
    <row r="33" spans="1:20" ht="15" customHeight="1" x14ac:dyDescent="0.25">
      <c r="A33" s="25">
        <f t="shared" si="0"/>
        <v>45276</v>
      </c>
      <c r="B33" s="7">
        <f>SUM(Mountaineer:Greenbrier!B33)</f>
        <v>1242627.6099999999</v>
      </c>
      <c r="C33" s="7">
        <f>SUM(Mountaineer:Greenbrier!C33)</f>
        <v>-12888</v>
      </c>
      <c r="D33" s="7">
        <f>SUM(Mountaineer:Greenbrier!D33)</f>
        <v>-909370.11</v>
      </c>
      <c r="E33" s="7">
        <f>SUM(Mountaineer:Greenbrier!E33)</f>
        <v>320369.49999999988</v>
      </c>
      <c r="F33" s="16"/>
      <c r="G33" s="7">
        <f>SUM(Mountaineer:Greenbrier!G33)</f>
        <v>9995203.1999999993</v>
      </c>
      <c r="H33" s="7">
        <f>SUM(Mountaineer:Greenbrier!H33)</f>
        <v>-5086.76</v>
      </c>
      <c r="I33" s="7">
        <f>SUM(Mountaineer:Greenbrier!I33)</f>
        <v>-8430384.3999999985</v>
      </c>
      <c r="J33" s="7">
        <f>SUM(Mountaineer:Greenbrier!J33)</f>
        <v>1559732.040000001</v>
      </c>
      <c r="K33" s="16"/>
      <c r="L33" s="7">
        <f>SUM(Mountaineer:Greenbrier!L33)</f>
        <v>11237830.810000001</v>
      </c>
      <c r="M33" s="7">
        <f>SUM(Mountaineer:Greenbrier!M33)</f>
        <v>-17974.760000000002</v>
      </c>
      <c r="N33" s="7">
        <f>SUM(Mountaineer:Greenbrier!N33)</f>
        <v>-9339754.5099999998</v>
      </c>
      <c r="O33" s="7">
        <f>SUM(Mountaineer:Greenbrier!O33)</f>
        <v>1880101.5400000007</v>
      </c>
      <c r="P33" s="16"/>
      <c r="Q33" s="7">
        <f>SUM(Mountaineer:Greenbrier!Q33)</f>
        <v>188010.15000000002</v>
      </c>
      <c r="R33" s="7">
        <f>SUM(Mountaineer:Greenbrier!R33)</f>
        <v>28201.53</v>
      </c>
      <c r="S33" s="7">
        <f>SUM(Mountaineer:Greenbrier!S33)</f>
        <v>159808.62</v>
      </c>
      <c r="T33" s="18"/>
    </row>
    <row r="34" spans="1:20" ht="15" customHeight="1" x14ac:dyDescent="0.25">
      <c r="A34" s="25">
        <f t="shared" si="0"/>
        <v>45283</v>
      </c>
      <c r="B34" s="7">
        <f>SUM(Mountaineer:Greenbrier!B34)</f>
        <v>1147312.69</v>
      </c>
      <c r="C34" s="7">
        <f>SUM(Mountaineer:Greenbrier!C34)</f>
        <v>-7400</v>
      </c>
      <c r="D34" s="7">
        <f>SUM(Mountaineer:Greenbrier!D34)</f>
        <v>-994776.15999999992</v>
      </c>
      <c r="E34" s="7">
        <f>SUM(Mountaineer:Greenbrier!E34)</f>
        <v>145136.53000000003</v>
      </c>
      <c r="F34" s="16"/>
      <c r="G34" s="7">
        <f>SUM(Mountaineer:Greenbrier!G34)</f>
        <v>10584781.43</v>
      </c>
      <c r="H34" s="7">
        <f>SUM(Mountaineer:Greenbrier!H34)</f>
        <v>-5946.55</v>
      </c>
      <c r="I34" s="7">
        <f>SUM(Mountaineer:Greenbrier!I34)</f>
        <v>-8957153.6300000008</v>
      </c>
      <c r="J34" s="7">
        <f>SUM(Mountaineer:Greenbrier!J34)</f>
        <v>1621681.2499999998</v>
      </c>
      <c r="K34" s="16"/>
      <c r="L34" s="7">
        <f>SUM(Mountaineer:Greenbrier!L34)</f>
        <v>11732094.120000001</v>
      </c>
      <c r="M34" s="7">
        <f>SUM(Mountaineer:Greenbrier!M34)</f>
        <v>-13346.55</v>
      </c>
      <c r="N34" s="7">
        <f>SUM(Mountaineer:Greenbrier!N34)</f>
        <v>-9951929.790000001</v>
      </c>
      <c r="O34" s="7">
        <f>SUM(Mountaineer:Greenbrier!O34)</f>
        <v>1766817.7799999998</v>
      </c>
      <c r="P34" s="16"/>
      <c r="Q34" s="7">
        <f>SUM(Mountaineer:Greenbrier!Q34)</f>
        <v>176681.78</v>
      </c>
      <c r="R34" s="7">
        <f>SUM(Mountaineer:Greenbrier!R34)</f>
        <v>26502.27</v>
      </c>
      <c r="S34" s="7">
        <f>SUM(Mountaineer:Greenbrier!S34)</f>
        <v>150179.51</v>
      </c>
      <c r="T34" s="18"/>
    </row>
    <row r="35" spans="1:20" ht="15" customHeight="1" x14ac:dyDescent="0.25">
      <c r="A35" s="25">
        <f t="shared" si="0"/>
        <v>45290</v>
      </c>
      <c r="B35" s="7">
        <f>SUM(Mountaineer:Greenbrier!B35)</f>
        <v>1492132.19</v>
      </c>
      <c r="C35" s="7">
        <f>SUM(Mountaineer:Greenbrier!C35)</f>
        <v>-3793.8</v>
      </c>
      <c r="D35" s="7">
        <f>SUM(Mountaineer:Greenbrier!D35)</f>
        <v>-1141635.45</v>
      </c>
      <c r="E35" s="7">
        <f>SUM(Mountaineer:Greenbrier!E35)</f>
        <v>346702.94000000006</v>
      </c>
      <c r="F35" s="16"/>
      <c r="G35" s="7">
        <f>SUM(Mountaineer:Greenbrier!G35)</f>
        <v>13318022.130000001</v>
      </c>
      <c r="H35" s="7">
        <f>SUM(Mountaineer:Greenbrier!H35)</f>
        <v>-5836.55</v>
      </c>
      <c r="I35" s="7">
        <f>SUM(Mountaineer:Greenbrier!I35)</f>
        <v>-12570317.85</v>
      </c>
      <c r="J35" s="7">
        <f>SUM(Mountaineer:Greenbrier!J35)</f>
        <v>741867.73000000091</v>
      </c>
      <c r="K35" s="16"/>
      <c r="L35" s="7">
        <f>SUM(Mountaineer:Greenbrier!L35)</f>
        <v>14810154.32</v>
      </c>
      <c r="M35" s="7">
        <f>SUM(Mountaineer:Greenbrier!M35)</f>
        <v>-9630.3499999999985</v>
      </c>
      <c r="N35" s="7">
        <f>SUM(Mountaineer:Greenbrier!N35)</f>
        <v>-13711953.300000001</v>
      </c>
      <c r="O35" s="7">
        <f>SUM(Mountaineer:Greenbrier!O35)</f>
        <v>1088570.6700000009</v>
      </c>
      <c r="P35" s="16"/>
      <c r="Q35" s="7">
        <f>SUM(Mountaineer:Greenbrier!Q35)</f>
        <v>108857.06999999999</v>
      </c>
      <c r="R35" s="7">
        <f>SUM(Mountaineer:Greenbrier!R35)</f>
        <v>16328.56</v>
      </c>
      <c r="S35" s="7">
        <f>SUM(Mountaineer:Greenbrier!S35)</f>
        <v>92528.51</v>
      </c>
      <c r="T35" s="18"/>
    </row>
    <row r="36" spans="1:20" ht="15" customHeight="1" x14ac:dyDescent="0.25">
      <c r="A36" s="25">
        <f t="shared" si="0"/>
        <v>45297</v>
      </c>
      <c r="B36" s="7">
        <f>SUM(Mountaineer:Greenbrier!B36)</f>
        <v>1185155.5</v>
      </c>
      <c r="C36" s="7">
        <f>SUM(Mountaineer:Greenbrier!C36)</f>
        <v>-2910.65</v>
      </c>
      <c r="D36" s="7">
        <f>SUM(Mountaineer:Greenbrier!D36)</f>
        <v>-1184001.3700000001</v>
      </c>
      <c r="E36" s="7">
        <f>SUM(Mountaineer:Greenbrier!E36)</f>
        <v>-1756.5200000000768</v>
      </c>
      <c r="F36" s="16"/>
      <c r="G36" s="7">
        <f>SUM(Mountaineer:Greenbrier!G36)</f>
        <v>10569015.48</v>
      </c>
      <c r="H36" s="7">
        <f>SUM(Mountaineer:Greenbrier!H36)</f>
        <v>-2847.96</v>
      </c>
      <c r="I36" s="7">
        <f>SUM(Mountaineer:Greenbrier!I36)</f>
        <v>-9449291.8300000001</v>
      </c>
      <c r="J36" s="7">
        <f>SUM(Mountaineer:Greenbrier!J36)</f>
        <v>1116875.6899999997</v>
      </c>
      <c r="K36" s="16"/>
      <c r="L36" s="7">
        <f>SUM(Mountaineer:Greenbrier!L36)</f>
        <v>11754170.98</v>
      </c>
      <c r="M36" s="7">
        <f>SUM(Mountaineer:Greenbrier!M36)</f>
        <v>-5758.6100000000006</v>
      </c>
      <c r="N36" s="7">
        <f>SUM(Mountaineer:Greenbrier!N36)</f>
        <v>-10633293.199999999</v>
      </c>
      <c r="O36" s="7">
        <f>SUM(Mountaineer:Greenbrier!O36)</f>
        <v>1115119.1699999997</v>
      </c>
      <c r="P36" s="16"/>
      <c r="Q36" s="7">
        <f>SUM(Mountaineer:Greenbrier!Q36)</f>
        <v>111511.94</v>
      </c>
      <c r="R36" s="7">
        <f>SUM(Mountaineer:Greenbrier!R36)</f>
        <v>16726.78</v>
      </c>
      <c r="S36" s="7">
        <f>SUM(Mountaineer:Greenbrier!S36)</f>
        <v>94785.16</v>
      </c>
      <c r="T36" s="18"/>
    </row>
    <row r="37" spans="1:20" ht="15" customHeight="1" x14ac:dyDescent="0.25">
      <c r="A37" s="25">
        <f t="shared" si="0"/>
        <v>45304</v>
      </c>
      <c r="B37" s="7">
        <f>SUM(Mountaineer:Greenbrier!B37)</f>
        <v>1397495.25</v>
      </c>
      <c r="C37" s="7">
        <f>SUM(Mountaineer:Greenbrier!C37)</f>
        <v>-2198</v>
      </c>
      <c r="D37" s="7">
        <f>SUM(Mountaineer:Greenbrier!D37)</f>
        <v>-1217692.0699999998</v>
      </c>
      <c r="E37" s="7">
        <f>SUM(Mountaineer:Greenbrier!E37)</f>
        <v>177605.18</v>
      </c>
      <c r="F37" s="16"/>
      <c r="G37" s="7">
        <f>SUM(Mountaineer:Greenbrier!G37)</f>
        <v>10637767.300000001</v>
      </c>
      <c r="H37" s="7">
        <f>SUM(Mountaineer:Greenbrier!H37)</f>
        <v>-8533.6200000000008</v>
      </c>
      <c r="I37" s="7">
        <f>SUM(Mountaineer:Greenbrier!I37)</f>
        <v>-9160639.1500000004</v>
      </c>
      <c r="J37" s="7">
        <f>SUM(Mountaineer:Greenbrier!J37)</f>
        <v>1468594.5300000007</v>
      </c>
      <c r="K37" s="16"/>
      <c r="L37" s="7">
        <f>SUM(Mountaineer:Greenbrier!L37)</f>
        <v>12035262.550000001</v>
      </c>
      <c r="M37" s="7">
        <f>SUM(Mountaineer:Greenbrier!M37)</f>
        <v>-10731.62</v>
      </c>
      <c r="N37" s="7">
        <f>SUM(Mountaineer:Greenbrier!N37)</f>
        <v>-10378331.219999999</v>
      </c>
      <c r="O37" s="7">
        <f>SUM(Mountaineer:Greenbrier!O37)</f>
        <v>1646199.7100000007</v>
      </c>
      <c r="P37" s="16"/>
      <c r="Q37" s="7">
        <f>SUM(Mountaineer:Greenbrier!Q37)</f>
        <v>164619.96000000002</v>
      </c>
      <c r="R37" s="7">
        <f>SUM(Mountaineer:Greenbrier!R37)</f>
        <v>24693</v>
      </c>
      <c r="S37" s="7">
        <f>SUM(Mountaineer:Greenbrier!S37)</f>
        <v>139926.96</v>
      </c>
      <c r="T37" s="18"/>
    </row>
    <row r="38" spans="1:20" ht="15" customHeight="1" x14ac:dyDescent="0.25">
      <c r="A38" s="25">
        <f t="shared" si="0"/>
        <v>45311</v>
      </c>
      <c r="B38" s="7">
        <f>SUM(Mountaineer:Greenbrier!B38)</f>
        <v>1500589.91</v>
      </c>
      <c r="C38" s="7">
        <f>SUM(Mountaineer:Greenbrier!C38)</f>
        <v>-23045</v>
      </c>
      <c r="D38" s="7">
        <f>SUM(Mountaineer:Greenbrier!D38)</f>
        <v>-1108505.8899999999</v>
      </c>
      <c r="E38" s="7">
        <f>SUM(Mountaineer:Greenbrier!E38)</f>
        <v>369039.01999999996</v>
      </c>
      <c r="F38" s="16"/>
      <c r="G38" s="7">
        <f>SUM(Mountaineer:Greenbrier!G38)</f>
        <v>10787430.809999999</v>
      </c>
      <c r="H38" s="7">
        <f>SUM(Mountaineer:Greenbrier!H38)</f>
        <v>-9354.3900000000012</v>
      </c>
      <c r="I38" s="7">
        <f>SUM(Mountaineer:Greenbrier!I38)</f>
        <v>-8656251.040000001</v>
      </c>
      <c r="J38" s="7">
        <f>SUM(Mountaineer:Greenbrier!J38)</f>
        <v>2121825.379999999</v>
      </c>
      <c r="K38" s="16"/>
      <c r="L38" s="7">
        <f>SUM(Mountaineer:Greenbrier!L38)</f>
        <v>12288020.719999999</v>
      </c>
      <c r="M38" s="7">
        <f>SUM(Mountaineer:Greenbrier!M38)</f>
        <v>-32399.39</v>
      </c>
      <c r="N38" s="7">
        <f>SUM(Mountaineer:Greenbrier!N38)</f>
        <v>-9764756.9300000016</v>
      </c>
      <c r="O38" s="7">
        <f>SUM(Mountaineer:Greenbrier!O38)</f>
        <v>2490864.3999999994</v>
      </c>
      <c r="P38" s="16"/>
      <c r="Q38" s="7">
        <f>SUM(Mountaineer:Greenbrier!Q38)</f>
        <v>249086.45</v>
      </c>
      <c r="R38" s="7">
        <f>SUM(Mountaineer:Greenbrier!R38)</f>
        <v>37362.959999999999</v>
      </c>
      <c r="S38" s="7">
        <f>SUM(Mountaineer:Greenbrier!S38)</f>
        <v>211723.49</v>
      </c>
      <c r="T38" s="18"/>
    </row>
    <row r="39" spans="1:20" ht="15" customHeight="1" x14ac:dyDescent="0.25">
      <c r="A39" s="25">
        <f t="shared" si="0"/>
        <v>45318</v>
      </c>
      <c r="B39" s="7">
        <f>SUM(Mountaineer:Greenbrier!B39)</f>
        <v>1050935.2999999998</v>
      </c>
      <c r="C39" s="7">
        <f>SUM(Mountaineer:Greenbrier!C39)</f>
        <v>-3306</v>
      </c>
      <c r="D39" s="7">
        <f>SUM(Mountaineer:Greenbrier!D39)</f>
        <v>-1076927.56</v>
      </c>
      <c r="E39" s="7">
        <f>SUM(Mountaineer:Greenbrier!E39)</f>
        <v>-29298.25999999998</v>
      </c>
      <c r="F39" s="16"/>
      <c r="G39" s="7">
        <f>SUM(Mountaineer:Greenbrier!G39)</f>
        <v>9289992.8500000015</v>
      </c>
      <c r="H39" s="7">
        <f>SUM(Mountaineer:Greenbrier!H39)</f>
        <v>-14530.11</v>
      </c>
      <c r="I39" s="7">
        <f>SUM(Mountaineer:Greenbrier!I39)</f>
        <v>-8473215.3100000005</v>
      </c>
      <c r="J39" s="7">
        <f>SUM(Mountaineer:Greenbrier!J39)</f>
        <v>802247.4300000004</v>
      </c>
      <c r="K39" s="16"/>
      <c r="L39" s="7">
        <f>SUM(Mountaineer:Greenbrier!L39)</f>
        <v>10340928.15</v>
      </c>
      <c r="M39" s="7">
        <f>SUM(Mountaineer:Greenbrier!M39)</f>
        <v>-17836.11</v>
      </c>
      <c r="N39" s="7">
        <f>SUM(Mountaineer:Greenbrier!N39)</f>
        <v>-9550142.870000001</v>
      </c>
      <c r="O39" s="7">
        <f>SUM(Mountaineer:Greenbrier!O39)</f>
        <v>772949.17000000051</v>
      </c>
      <c r="P39" s="16"/>
      <c r="Q39" s="7">
        <f>SUM(Mountaineer:Greenbrier!Q39)</f>
        <v>77294.92</v>
      </c>
      <c r="R39" s="7">
        <f>SUM(Mountaineer:Greenbrier!R39)</f>
        <v>11594.240000000002</v>
      </c>
      <c r="S39" s="7">
        <f>SUM(Mountaineer:Greenbrier!S39)</f>
        <v>65700.679999999993</v>
      </c>
      <c r="T39" s="18"/>
    </row>
    <row r="40" spans="1:20" ht="15" customHeight="1" x14ac:dyDescent="0.25">
      <c r="A40" s="25">
        <f t="shared" si="0"/>
        <v>45325</v>
      </c>
      <c r="B40" s="7">
        <f>SUM(Mountaineer:Greenbrier!B40)</f>
        <v>1093532.82</v>
      </c>
      <c r="C40" s="7">
        <f>SUM(Mountaineer:Greenbrier!C40)</f>
        <v>-432</v>
      </c>
      <c r="D40" s="7">
        <f>SUM(Mountaineer:Greenbrier!D40)</f>
        <v>-1015007.59</v>
      </c>
      <c r="E40" s="7">
        <f>SUM(Mountaineer:Greenbrier!E40)</f>
        <v>78093.23000000001</v>
      </c>
      <c r="F40" s="16"/>
      <c r="G40" s="7">
        <f>SUM(Mountaineer:Greenbrier!G40)</f>
        <v>9096957.0099999998</v>
      </c>
      <c r="H40" s="7">
        <f>SUM(Mountaineer:Greenbrier!H40)</f>
        <v>-15997.230000000001</v>
      </c>
      <c r="I40" s="7">
        <f>SUM(Mountaineer:Greenbrier!I40)</f>
        <v>-8097534.6299999999</v>
      </c>
      <c r="J40" s="7">
        <f>SUM(Mountaineer:Greenbrier!J40)</f>
        <v>983425.14999999956</v>
      </c>
      <c r="K40" s="16"/>
      <c r="L40" s="7">
        <f>SUM(Mountaineer:Greenbrier!L40)</f>
        <v>10190489.83</v>
      </c>
      <c r="M40" s="7">
        <f>SUM(Mountaineer:Greenbrier!M40)</f>
        <v>-16429.23</v>
      </c>
      <c r="N40" s="7">
        <f>SUM(Mountaineer:Greenbrier!N40)</f>
        <v>-9112542.2199999988</v>
      </c>
      <c r="O40" s="7">
        <f>SUM(Mountaineer:Greenbrier!O40)</f>
        <v>1061518.3799999997</v>
      </c>
      <c r="P40" s="16"/>
      <c r="Q40" s="7">
        <f>SUM(Mountaineer:Greenbrier!Q40)</f>
        <v>106151.82999999999</v>
      </c>
      <c r="R40" s="7">
        <f>SUM(Mountaineer:Greenbrier!R40)</f>
        <v>15922.779999999999</v>
      </c>
      <c r="S40" s="7">
        <f>SUM(Mountaineer:Greenbrier!S40)</f>
        <v>90229.05</v>
      </c>
      <c r="T40" s="18"/>
    </row>
    <row r="41" spans="1:20" ht="15" customHeight="1" x14ac:dyDescent="0.25">
      <c r="A41" s="25">
        <f t="shared" si="0"/>
        <v>45332</v>
      </c>
      <c r="B41" s="7">
        <f>SUM(Mountaineer:Greenbrier!B41)</f>
        <v>1177169.75</v>
      </c>
      <c r="C41" s="7">
        <f>SUM(Mountaineer:Greenbrier!C41)</f>
        <v>-4683.5</v>
      </c>
      <c r="D41" s="7">
        <f>SUM(Mountaineer:Greenbrier!D41)</f>
        <v>-1004787.9900000001</v>
      </c>
      <c r="E41" s="7">
        <f>SUM(Mountaineer:Greenbrier!E41)</f>
        <v>167698.25999999995</v>
      </c>
      <c r="F41" s="16"/>
      <c r="G41" s="7">
        <f>SUM(Mountaineer:Greenbrier!G41)</f>
        <v>8068110.0799999991</v>
      </c>
      <c r="H41" s="7">
        <f>SUM(Mountaineer:Greenbrier!H41)</f>
        <v>-11110.55</v>
      </c>
      <c r="I41" s="7">
        <f>SUM(Mountaineer:Greenbrier!I41)</f>
        <v>-6535002.6699999999</v>
      </c>
      <c r="J41" s="7">
        <f>SUM(Mountaineer:Greenbrier!J41)</f>
        <v>1521996.8599999999</v>
      </c>
      <c r="K41" s="16"/>
      <c r="L41" s="7">
        <f>SUM(Mountaineer:Greenbrier!L41)</f>
        <v>9245279.8299999982</v>
      </c>
      <c r="M41" s="7">
        <f>SUM(Mountaineer:Greenbrier!M41)</f>
        <v>-15794.05</v>
      </c>
      <c r="N41" s="7">
        <f>SUM(Mountaineer:Greenbrier!N41)</f>
        <v>-7539790.6599999992</v>
      </c>
      <c r="O41" s="7">
        <f>SUM(Mountaineer:Greenbrier!O41)</f>
        <v>1689695.1199999999</v>
      </c>
      <c r="P41" s="16"/>
      <c r="Q41" s="7">
        <f>SUM(Mountaineer:Greenbrier!Q41)</f>
        <v>168969.53</v>
      </c>
      <c r="R41" s="7">
        <f>SUM(Mountaineer:Greenbrier!R41)</f>
        <v>25345.43</v>
      </c>
      <c r="S41" s="7">
        <f>SUM(Mountaineer:Greenbrier!S41)</f>
        <v>143624.1</v>
      </c>
      <c r="T41" s="18"/>
    </row>
    <row r="42" spans="1:20" ht="15" customHeight="1" x14ac:dyDescent="0.25">
      <c r="A42" s="25">
        <f t="shared" si="0"/>
        <v>45339</v>
      </c>
      <c r="B42" s="7">
        <f>SUM(Mountaineer:Greenbrier!B42)</f>
        <v>1008910.91</v>
      </c>
      <c r="C42" s="7">
        <f>SUM(Mountaineer:Greenbrier!C42)</f>
        <v>-2580</v>
      </c>
      <c r="D42" s="7">
        <f>SUM(Mountaineer:Greenbrier!D42)</f>
        <v>-1410321.65</v>
      </c>
      <c r="E42" s="7">
        <f>SUM(Mountaineer:Greenbrier!E42)</f>
        <v>-403990.74</v>
      </c>
      <c r="F42" s="16"/>
      <c r="G42" s="7">
        <f>SUM(Mountaineer:Greenbrier!G42)</f>
        <v>9789123.2399999984</v>
      </c>
      <c r="H42" s="7">
        <f>SUM(Mountaineer:Greenbrier!H42)</f>
        <v>-12963.06</v>
      </c>
      <c r="I42" s="7">
        <f>SUM(Mountaineer:Greenbrier!I42)</f>
        <v>-9375881.9600000009</v>
      </c>
      <c r="J42" s="7">
        <f>SUM(Mountaineer:Greenbrier!J42)</f>
        <v>400278.21999999881</v>
      </c>
      <c r="K42" s="16"/>
      <c r="L42" s="7">
        <f>SUM(Mountaineer:Greenbrier!L42)</f>
        <v>10798034.149999999</v>
      </c>
      <c r="M42" s="7">
        <f>SUM(Mountaineer:Greenbrier!M42)</f>
        <v>-15543.06</v>
      </c>
      <c r="N42" s="7">
        <f>SUM(Mountaineer:Greenbrier!N42)</f>
        <v>-10786203.609999999</v>
      </c>
      <c r="O42" s="7">
        <f>SUM(Mountaineer:Greenbrier!O42)</f>
        <v>-3712.5200000011828</v>
      </c>
      <c r="P42" s="16"/>
      <c r="Q42" s="7">
        <f>SUM(Mountaineer:Greenbrier!Q42)</f>
        <v>-371.23999999999978</v>
      </c>
      <c r="R42" s="7">
        <f>SUM(Mountaineer:Greenbrier!R42)</f>
        <v>-55.680000000000291</v>
      </c>
      <c r="S42" s="7">
        <f>SUM(Mountaineer:Greenbrier!S42)</f>
        <v>-315.55999999999949</v>
      </c>
      <c r="T42" s="18"/>
    </row>
    <row r="43" spans="1:20" ht="15" customHeight="1" x14ac:dyDescent="0.25">
      <c r="A43" s="25">
        <f t="shared" si="0"/>
        <v>45346</v>
      </c>
      <c r="B43" s="7">
        <f>SUM(Mountaineer:Greenbrier!B43)</f>
        <v>560518.47</v>
      </c>
      <c r="C43" s="7">
        <f>SUM(Mountaineer:Greenbrier!C43)</f>
        <v>-25</v>
      </c>
      <c r="D43" s="7">
        <f>SUM(Mountaineer:Greenbrier!D43)</f>
        <v>-551940.44999999995</v>
      </c>
      <c r="E43" s="7">
        <f>SUM(Mountaineer:Greenbrier!E43)</f>
        <v>8553.019999999975</v>
      </c>
      <c r="F43" s="16"/>
      <c r="G43" s="7">
        <f>SUM(Mountaineer:Greenbrier!G43)</f>
        <v>8008092.6600000001</v>
      </c>
      <c r="H43" s="7">
        <f>SUM(Mountaineer:Greenbrier!H43)</f>
        <v>-8898.7900000000009</v>
      </c>
      <c r="I43" s="7">
        <f>SUM(Mountaineer:Greenbrier!I43)</f>
        <v>-7011461.4600000009</v>
      </c>
      <c r="J43" s="7">
        <f>SUM(Mountaineer:Greenbrier!J43)</f>
        <v>987732.40999999957</v>
      </c>
      <c r="K43" s="16"/>
      <c r="L43" s="7">
        <f>SUM(Mountaineer:Greenbrier!L43)</f>
        <v>8568611.129999999</v>
      </c>
      <c r="M43" s="7">
        <f>SUM(Mountaineer:Greenbrier!M43)</f>
        <v>-8923.7900000000009</v>
      </c>
      <c r="N43" s="7">
        <f>SUM(Mountaineer:Greenbrier!N43)</f>
        <v>-7563401.9100000001</v>
      </c>
      <c r="O43" s="7">
        <f>SUM(Mountaineer:Greenbrier!O43)</f>
        <v>996285.42999999947</v>
      </c>
      <c r="P43" s="16"/>
      <c r="Q43" s="7">
        <f>SUM(Mountaineer:Greenbrier!Q43)</f>
        <v>99628.55</v>
      </c>
      <c r="R43" s="7">
        <f>SUM(Mountaineer:Greenbrier!R43)</f>
        <v>14944.28</v>
      </c>
      <c r="S43" s="7">
        <f>SUM(Mountaineer:Greenbrier!S43)</f>
        <v>84684.26999999999</v>
      </c>
      <c r="T43" s="18"/>
    </row>
    <row r="44" spans="1:20" ht="15" customHeight="1" x14ac:dyDescent="0.25">
      <c r="A44" s="25">
        <f t="shared" si="0"/>
        <v>45353</v>
      </c>
      <c r="B44" s="7">
        <f>SUM(Mountaineer:Greenbrier!B44)</f>
        <v>744595.01</v>
      </c>
      <c r="C44" s="7">
        <f>SUM(Mountaineer:Greenbrier!C44)</f>
        <v>-5962.84</v>
      </c>
      <c r="D44" s="7">
        <f>SUM(Mountaineer:Greenbrier!D44)</f>
        <v>-732767.53</v>
      </c>
      <c r="E44" s="7">
        <f>SUM(Mountaineer:Greenbrier!E44)</f>
        <v>5864.6400000000285</v>
      </c>
      <c r="F44" s="16"/>
      <c r="G44" s="7">
        <f>SUM(Mountaineer:Greenbrier!G44)</f>
        <v>8064324.4400000004</v>
      </c>
      <c r="H44" s="7">
        <f>SUM(Mountaineer:Greenbrier!H44)</f>
        <v>-10236.49</v>
      </c>
      <c r="I44" s="7">
        <f>SUM(Mountaineer:Greenbrier!I44)</f>
        <v>-7488365.6199999992</v>
      </c>
      <c r="J44" s="7">
        <f>SUM(Mountaineer:Greenbrier!J44)</f>
        <v>565722.33000000042</v>
      </c>
      <c r="K44" s="16"/>
      <c r="L44" s="7">
        <f>SUM(Mountaineer:Greenbrier!L44)</f>
        <v>8808919.4500000011</v>
      </c>
      <c r="M44" s="7">
        <f>SUM(Mountaineer:Greenbrier!M44)</f>
        <v>-16199.33</v>
      </c>
      <c r="N44" s="7">
        <f>SUM(Mountaineer:Greenbrier!N44)</f>
        <v>-8221133.1500000004</v>
      </c>
      <c r="O44" s="7">
        <f>SUM(Mountaineer:Greenbrier!O44)</f>
        <v>571586.97000000044</v>
      </c>
      <c r="P44" s="16"/>
      <c r="Q44" s="7">
        <f>SUM(Mountaineer:Greenbrier!Q44)</f>
        <v>57158.720000000001</v>
      </c>
      <c r="R44" s="7">
        <f>SUM(Mountaineer:Greenbrier!R44)</f>
        <v>8573.81</v>
      </c>
      <c r="S44" s="7">
        <f>SUM(Mountaineer:Greenbrier!S44)</f>
        <v>48584.91</v>
      </c>
      <c r="T44" s="18"/>
    </row>
    <row r="45" spans="1:20" ht="15" customHeight="1" x14ac:dyDescent="0.25">
      <c r="A45" s="25">
        <f t="shared" si="0"/>
        <v>45360</v>
      </c>
      <c r="B45" s="7">
        <f>SUM(Mountaineer:Greenbrier!B45)</f>
        <v>968756.77</v>
      </c>
      <c r="C45" s="7">
        <f>SUM(Mountaineer:Greenbrier!C45)</f>
        <v>-542</v>
      </c>
      <c r="D45" s="7">
        <f>SUM(Mountaineer:Greenbrier!D45)</f>
        <v>-864797.3</v>
      </c>
      <c r="E45" s="7">
        <f>SUM(Mountaineer:Greenbrier!E45)</f>
        <v>103417.46999999986</v>
      </c>
      <c r="F45" s="16"/>
      <c r="G45" s="7">
        <f>SUM(Mountaineer:Greenbrier!G45)</f>
        <v>8842665.6899999995</v>
      </c>
      <c r="H45" s="7">
        <f>SUM(Mountaineer:Greenbrier!H45)</f>
        <v>-12432.240000000002</v>
      </c>
      <c r="I45" s="7">
        <f>SUM(Mountaineer:Greenbrier!I45)</f>
        <v>-8066807.9399999995</v>
      </c>
      <c r="J45" s="7">
        <f>SUM(Mountaineer:Greenbrier!J45)</f>
        <v>763425.50999999954</v>
      </c>
      <c r="K45" s="16"/>
      <c r="L45" s="7">
        <f>SUM(Mountaineer:Greenbrier!L45)</f>
        <v>9811422.4600000009</v>
      </c>
      <c r="M45" s="7">
        <f>SUM(Mountaineer:Greenbrier!M45)</f>
        <v>-12974.240000000002</v>
      </c>
      <c r="N45" s="7">
        <f>SUM(Mountaineer:Greenbrier!N45)</f>
        <v>-8931605.2400000002</v>
      </c>
      <c r="O45" s="7">
        <f>SUM(Mountaineer:Greenbrier!O45)</f>
        <v>866842.97999999928</v>
      </c>
      <c r="P45" s="16"/>
      <c r="Q45" s="7">
        <f>SUM(Mountaineer:Greenbrier!Q45)</f>
        <v>86684.290000000008</v>
      </c>
      <c r="R45" s="7">
        <f>SUM(Mountaineer:Greenbrier!R45)</f>
        <v>13002.64</v>
      </c>
      <c r="S45" s="7">
        <f>SUM(Mountaineer:Greenbrier!S45)</f>
        <v>73681.649999999994</v>
      </c>
      <c r="T45" s="18"/>
    </row>
    <row r="46" spans="1:20" ht="15" customHeight="1" x14ac:dyDescent="0.25">
      <c r="A46" s="25">
        <f t="shared" si="0"/>
        <v>45367</v>
      </c>
      <c r="B46" s="7">
        <f>SUM(Mountaineer:Greenbrier!B46)</f>
        <v>1067649.83</v>
      </c>
      <c r="C46" s="7">
        <f>SUM(Mountaineer:Greenbrier!C46)</f>
        <v>-1585</v>
      </c>
      <c r="D46" s="7">
        <f>SUM(Mountaineer:Greenbrier!D46)</f>
        <v>-915726.74</v>
      </c>
      <c r="E46" s="7">
        <f>SUM(Mountaineer:Greenbrier!E46)</f>
        <v>150338.08999999991</v>
      </c>
      <c r="F46" s="16"/>
      <c r="G46" s="7">
        <f>SUM(Mountaineer:Greenbrier!G46)</f>
        <v>9269414.3900000006</v>
      </c>
      <c r="H46" s="7">
        <f>SUM(Mountaineer:Greenbrier!H46)</f>
        <v>-9004.4</v>
      </c>
      <c r="I46" s="7">
        <f>SUM(Mountaineer:Greenbrier!I46)</f>
        <v>-7793281.4900000002</v>
      </c>
      <c r="J46" s="7">
        <f>SUM(Mountaineer:Greenbrier!J46)</f>
        <v>1467128.4999999984</v>
      </c>
      <c r="K46" s="16"/>
      <c r="L46" s="7">
        <f>SUM(Mountaineer:Greenbrier!L46)</f>
        <v>10337064.219999999</v>
      </c>
      <c r="M46" s="7">
        <f>SUM(Mountaineer:Greenbrier!M46)</f>
        <v>-10589.4</v>
      </c>
      <c r="N46" s="7">
        <f>SUM(Mountaineer:Greenbrier!N46)</f>
        <v>-8709008.2300000004</v>
      </c>
      <c r="O46" s="7">
        <f>SUM(Mountaineer:Greenbrier!O46)</f>
        <v>1617466.5899999985</v>
      </c>
      <c r="P46" s="16"/>
      <c r="Q46" s="7">
        <f>SUM(Mountaineer:Greenbrier!Q46)</f>
        <v>161746.66</v>
      </c>
      <c r="R46" s="7">
        <f>SUM(Mountaineer:Greenbrier!R46)</f>
        <v>24262</v>
      </c>
      <c r="S46" s="7">
        <f>SUM(Mountaineer:Greenbrier!S46)</f>
        <v>137484.66</v>
      </c>
      <c r="T46" s="18"/>
    </row>
    <row r="47" spans="1:20" ht="15" customHeight="1" x14ac:dyDescent="0.25">
      <c r="A47" s="25">
        <f t="shared" si="0"/>
        <v>45374</v>
      </c>
      <c r="B47" s="7">
        <f>SUM(Mountaineer:Greenbrier!B47)</f>
        <v>1687204.19</v>
      </c>
      <c r="C47" s="7">
        <f>SUM(Mountaineer:Greenbrier!C47)</f>
        <v>-50642</v>
      </c>
      <c r="D47" s="7">
        <f>SUM(Mountaineer:Greenbrier!D47)</f>
        <v>-1397471.5</v>
      </c>
      <c r="E47" s="7">
        <f>SUM(Mountaineer:Greenbrier!E47)</f>
        <v>239090.68999999989</v>
      </c>
      <c r="F47" s="16"/>
      <c r="G47" s="7">
        <f>SUM(Mountaineer:Greenbrier!G47)</f>
        <v>10217625.800000001</v>
      </c>
      <c r="H47" s="7">
        <f>SUM(Mountaineer:Greenbrier!H47)</f>
        <v>-5874.99</v>
      </c>
      <c r="I47" s="7">
        <f>SUM(Mountaineer:Greenbrier!I47)</f>
        <v>-9753365.8900000006</v>
      </c>
      <c r="J47" s="7">
        <f>SUM(Mountaineer:Greenbrier!J47)</f>
        <v>458384.91999999981</v>
      </c>
      <c r="K47" s="16"/>
      <c r="L47" s="7">
        <f>SUM(Mountaineer:Greenbrier!L47)</f>
        <v>11904829.99</v>
      </c>
      <c r="M47" s="7">
        <f>SUM(Mountaineer:Greenbrier!M47)</f>
        <v>-56516.99</v>
      </c>
      <c r="N47" s="7">
        <f>SUM(Mountaineer:Greenbrier!N47)</f>
        <v>-11150837.390000001</v>
      </c>
      <c r="O47" s="7">
        <f>SUM(Mountaineer:Greenbrier!O47)</f>
        <v>697475.60999999964</v>
      </c>
      <c r="P47" s="16"/>
      <c r="Q47" s="7">
        <f>SUM(Mountaineer:Greenbrier!Q47)</f>
        <v>69747.570000000007</v>
      </c>
      <c r="R47" s="7">
        <f>SUM(Mountaineer:Greenbrier!R47)</f>
        <v>10462.130000000001</v>
      </c>
      <c r="S47" s="7">
        <f>SUM(Mountaineer:Greenbrier!S47)</f>
        <v>59285.440000000002</v>
      </c>
      <c r="T47" s="18"/>
    </row>
    <row r="48" spans="1:20" ht="15" customHeight="1" x14ac:dyDescent="0.25">
      <c r="A48" s="25">
        <f t="shared" si="0"/>
        <v>45381</v>
      </c>
      <c r="B48" s="7">
        <f>SUM(Mountaineer:Greenbrier!B48)</f>
        <v>1024032.54</v>
      </c>
      <c r="C48" s="7">
        <f>SUM(Mountaineer:Greenbrier!C48)</f>
        <v>-6813.9</v>
      </c>
      <c r="D48" s="7">
        <f>SUM(Mountaineer:Greenbrier!D48)</f>
        <v>-964727.31</v>
      </c>
      <c r="E48" s="7">
        <f>SUM(Mountaineer:Greenbrier!E48)</f>
        <v>52491.330000000016</v>
      </c>
      <c r="F48" s="16"/>
      <c r="G48" s="7">
        <f>SUM(Mountaineer:Greenbrier!G48)</f>
        <v>10236397.32</v>
      </c>
      <c r="H48" s="7">
        <f>SUM(Mountaineer:Greenbrier!H48)</f>
        <v>-5187.43</v>
      </c>
      <c r="I48" s="7">
        <f>SUM(Mountaineer:Greenbrier!I48)</f>
        <v>-9325561.2699999996</v>
      </c>
      <c r="J48" s="7">
        <f>SUM(Mountaineer:Greenbrier!J48)</f>
        <v>905648.62000000046</v>
      </c>
      <c r="K48" s="16"/>
      <c r="L48" s="7">
        <f>SUM(Mountaineer:Greenbrier!L48)</f>
        <v>11260429.859999999</v>
      </c>
      <c r="M48" s="7">
        <f>SUM(Mountaineer:Greenbrier!M48)</f>
        <v>-12001.33</v>
      </c>
      <c r="N48" s="7">
        <f>SUM(Mountaineer:Greenbrier!N48)</f>
        <v>-10290288.579999998</v>
      </c>
      <c r="O48" s="7">
        <f>SUM(Mountaineer:Greenbrier!O48)</f>
        <v>958139.95000000042</v>
      </c>
      <c r="P48" s="16"/>
      <c r="Q48" s="7">
        <f>SUM(Mountaineer:Greenbrier!Q48)</f>
        <v>95814</v>
      </c>
      <c r="R48" s="7">
        <f>SUM(Mountaineer:Greenbrier!R48)</f>
        <v>14372.1</v>
      </c>
      <c r="S48" s="7">
        <f>SUM(Mountaineer:Greenbrier!S48)</f>
        <v>81441.899999999994</v>
      </c>
      <c r="T48" s="18"/>
    </row>
    <row r="49" spans="1:20" ht="15" customHeight="1" x14ac:dyDescent="0.25">
      <c r="A49" s="25">
        <f t="shared" si="0"/>
        <v>45388</v>
      </c>
      <c r="B49" s="7">
        <f>SUM(Mountaineer:Greenbrier!B49)</f>
        <v>697559.67</v>
      </c>
      <c r="C49" s="7">
        <f>SUM(Mountaineer:Greenbrier!C49)</f>
        <v>-4521</v>
      </c>
      <c r="D49" s="7">
        <f>SUM(Mountaineer:Greenbrier!D49)</f>
        <v>-733917.21</v>
      </c>
      <c r="E49" s="7">
        <f>SUM(Mountaineer:Greenbrier!E49)</f>
        <v>-40878.540000000008</v>
      </c>
      <c r="F49" s="16"/>
      <c r="G49" s="7">
        <f>SUM(Mountaineer:Greenbrier!G49)</f>
        <v>9022281.879999999</v>
      </c>
      <c r="H49" s="7">
        <f>SUM(Mountaineer:Greenbrier!H49)</f>
        <v>-14986.26</v>
      </c>
      <c r="I49" s="7">
        <f>SUM(Mountaineer:Greenbrier!I49)</f>
        <v>-8211016.1500000004</v>
      </c>
      <c r="J49" s="7">
        <f>SUM(Mountaineer:Greenbrier!J49)</f>
        <v>796279.46999999916</v>
      </c>
      <c r="K49" s="16"/>
      <c r="L49" s="7">
        <f>SUM(Mountaineer:Greenbrier!L49)</f>
        <v>9719841.5500000007</v>
      </c>
      <c r="M49" s="7">
        <f>SUM(Mountaineer:Greenbrier!M49)</f>
        <v>-19507.259999999998</v>
      </c>
      <c r="N49" s="7">
        <f>SUM(Mountaineer:Greenbrier!N49)</f>
        <v>-8944933.3600000013</v>
      </c>
      <c r="O49" s="7">
        <f>SUM(Mountaineer:Greenbrier!O49)</f>
        <v>755400.92999999912</v>
      </c>
      <c r="P49" s="16"/>
      <c r="Q49" s="7">
        <f>SUM(Mountaineer:Greenbrier!Q49)</f>
        <v>75540.09</v>
      </c>
      <c r="R49" s="7">
        <f>SUM(Mountaineer:Greenbrier!R49)</f>
        <v>11331.01</v>
      </c>
      <c r="S49" s="7">
        <f>SUM(Mountaineer:Greenbrier!S49)</f>
        <v>64209.08</v>
      </c>
      <c r="T49" s="18"/>
    </row>
    <row r="50" spans="1:20" ht="15" customHeight="1" x14ac:dyDescent="0.25">
      <c r="A50" s="25">
        <f t="shared" si="0"/>
        <v>45395</v>
      </c>
      <c r="B50" s="7">
        <f>SUM(Mountaineer:Greenbrier!B50)</f>
        <v>717745.27</v>
      </c>
      <c r="C50" s="7">
        <f>SUM(Mountaineer:Greenbrier!C50)</f>
        <v>-3590</v>
      </c>
      <c r="D50" s="7">
        <f>SUM(Mountaineer:Greenbrier!D50)</f>
        <v>-821502.29999999993</v>
      </c>
      <c r="E50" s="7">
        <f>SUM(Mountaineer:Greenbrier!E50)</f>
        <v>-107347.02999999988</v>
      </c>
      <c r="F50" s="16"/>
      <c r="G50" s="7">
        <f>SUM(Mountaineer:Greenbrier!G50)</f>
        <v>7863513.1800000006</v>
      </c>
      <c r="H50" s="7">
        <f>SUM(Mountaineer:Greenbrier!H50)</f>
        <v>-10885.98</v>
      </c>
      <c r="I50" s="7">
        <f>SUM(Mountaineer:Greenbrier!I50)</f>
        <v>-6640515.54</v>
      </c>
      <c r="J50" s="7">
        <f>SUM(Mountaineer:Greenbrier!J50)</f>
        <v>1212111.6600000006</v>
      </c>
      <c r="K50" s="16"/>
      <c r="L50" s="7">
        <f>SUM(Mountaineer:Greenbrier!L50)</f>
        <v>8581258.4499999993</v>
      </c>
      <c r="M50" s="7">
        <f>SUM(Mountaineer:Greenbrier!M50)</f>
        <v>-14475.98</v>
      </c>
      <c r="N50" s="7">
        <f>SUM(Mountaineer:Greenbrier!N50)</f>
        <v>-7462017.8399999999</v>
      </c>
      <c r="O50" s="7">
        <f>SUM(Mountaineer:Greenbrier!O50)</f>
        <v>1104764.6300000006</v>
      </c>
      <c r="P50" s="16"/>
      <c r="Q50" s="7">
        <f>SUM(Mountaineer:Greenbrier!Q50)</f>
        <v>110476.45</v>
      </c>
      <c r="R50" s="7">
        <f>SUM(Mountaineer:Greenbrier!R50)</f>
        <v>16571.47</v>
      </c>
      <c r="S50" s="7">
        <f>SUM(Mountaineer:Greenbrier!S50)</f>
        <v>93904.98000000001</v>
      </c>
      <c r="T50" s="18"/>
    </row>
    <row r="51" spans="1:20" ht="15" customHeight="1" x14ac:dyDescent="0.25">
      <c r="A51" s="25">
        <f t="shared" si="0"/>
        <v>45402</v>
      </c>
      <c r="B51" s="7">
        <f>SUM(Mountaineer:Greenbrier!B51)</f>
        <v>877336.72</v>
      </c>
      <c r="C51" s="7">
        <f>SUM(Mountaineer:Greenbrier!C51)</f>
        <v>-23812</v>
      </c>
      <c r="D51" s="7">
        <f>SUM(Mountaineer:Greenbrier!D51)</f>
        <v>-838089.02999999991</v>
      </c>
      <c r="E51" s="7">
        <f>SUM(Mountaineer:Greenbrier!E51)</f>
        <v>15435.690000000002</v>
      </c>
      <c r="F51" s="16"/>
      <c r="G51" s="7">
        <f>SUM(Mountaineer:Greenbrier!G51)</f>
        <v>6407766.1799999997</v>
      </c>
      <c r="H51" s="7">
        <f>SUM(Mountaineer:Greenbrier!H51)</f>
        <v>-11582.199999999999</v>
      </c>
      <c r="I51" s="7">
        <f>SUM(Mountaineer:Greenbrier!I51)</f>
        <v>-5747879</v>
      </c>
      <c r="J51" s="7">
        <f>SUM(Mountaineer:Greenbrier!J51)</f>
        <v>648304.98</v>
      </c>
      <c r="K51" s="16"/>
      <c r="L51" s="7">
        <f>SUM(Mountaineer:Greenbrier!L51)</f>
        <v>7285102.9000000004</v>
      </c>
      <c r="M51" s="7">
        <f>SUM(Mountaineer:Greenbrier!M51)</f>
        <v>-35394.199999999997</v>
      </c>
      <c r="N51" s="7">
        <f>SUM(Mountaineer:Greenbrier!N51)</f>
        <v>-6585968.0300000003</v>
      </c>
      <c r="O51" s="7">
        <f>SUM(Mountaineer:Greenbrier!O51)</f>
        <v>663740.67000000004</v>
      </c>
      <c r="P51" s="16"/>
      <c r="Q51" s="7">
        <f>SUM(Mountaineer:Greenbrier!Q51)</f>
        <v>66374.06</v>
      </c>
      <c r="R51" s="7">
        <f>SUM(Mountaineer:Greenbrier!R51)</f>
        <v>9956.11</v>
      </c>
      <c r="S51" s="7">
        <f>SUM(Mountaineer:Greenbrier!S51)</f>
        <v>56417.95</v>
      </c>
      <c r="T51" s="18"/>
    </row>
    <row r="52" spans="1:20" ht="15" customHeight="1" x14ac:dyDescent="0.25">
      <c r="A52" s="25">
        <f t="shared" si="0"/>
        <v>45409</v>
      </c>
      <c r="B52" s="7">
        <f>SUM(Mountaineer:Greenbrier!B52)</f>
        <v>1064775.8399999999</v>
      </c>
      <c r="C52" s="7">
        <f>SUM(Mountaineer:Greenbrier!C52)</f>
        <v>-151620</v>
      </c>
      <c r="D52" s="7">
        <f>SUM(Mountaineer:Greenbrier!D52)</f>
        <v>-780388.71999999986</v>
      </c>
      <c r="E52" s="7">
        <f>SUM(Mountaineer:Greenbrier!E52)</f>
        <v>132767.12000000011</v>
      </c>
      <c r="F52" s="16"/>
      <c r="G52" s="7">
        <f>SUM(Mountaineer:Greenbrier!G52)</f>
        <v>7779713.54</v>
      </c>
      <c r="H52" s="7">
        <f>SUM(Mountaineer:Greenbrier!H52)</f>
        <v>-2950.44</v>
      </c>
      <c r="I52" s="7">
        <f>SUM(Mountaineer:Greenbrier!I52)</f>
        <v>-6882209.1999999993</v>
      </c>
      <c r="J52" s="7">
        <f>SUM(Mountaineer:Greenbrier!J52)</f>
        <v>894553.90000000061</v>
      </c>
      <c r="K52" s="16"/>
      <c r="L52" s="7">
        <f>SUM(Mountaineer:Greenbrier!L52)</f>
        <v>8844489.379999999</v>
      </c>
      <c r="M52" s="7">
        <f>SUM(Mountaineer:Greenbrier!M52)</f>
        <v>-154570.44</v>
      </c>
      <c r="N52" s="7">
        <f>SUM(Mountaineer:Greenbrier!N52)</f>
        <v>-7662597.9199999999</v>
      </c>
      <c r="O52" s="7">
        <f>SUM(Mountaineer:Greenbrier!O52)</f>
        <v>1027321.0200000007</v>
      </c>
      <c r="P52" s="16"/>
      <c r="Q52" s="7">
        <f>SUM(Mountaineer:Greenbrier!Q52)</f>
        <v>102732.1</v>
      </c>
      <c r="R52" s="7">
        <f>SUM(Mountaineer:Greenbrier!R52)</f>
        <v>15409.82</v>
      </c>
      <c r="S52" s="7">
        <f>SUM(Mountaineer:Greenbrier!S52)</f>
        <v>87322.28</v>
      </c>
      <c r="T52" s="18"/>
    </row>
    <row r="53" spans="1:20" ht="15" customHeight="1" x14ac:dyDescent="0.25">
      <c r="A53" s="25">
        <f t="shared" si="0"/>
        <v>45416</v>
      </c>
      <c r="B53" s="7">
        <f>SUM(Mountaineer:Greenbrier!B53)</f>
        <v>917166.09</v>
      </c>
      <c r="C53" s="7">
        <f>SUM(Mountaineer:Greenbrier!C53)</f>
        <v>-2633.1</v>
      </c>
      <c r="D53" s="7">
        <f>SUM(Mountaineer:Greenbrier!D53)</f>
        <v>-969576.5</v>
      </c>
      <c r="E53" s="7">
        <f>SUM(Mountaineer:Greenbrier!E53)</f>
        <v>-55043.51000000006</v>
      </c>
      <c r="F53" s="16"/>
      <c r="G53" s="7">
        <f>SUM(Mountaineer:Greenbrier!G53)</f>
        <v>7172029.2399999993</v>
      </c>
      <c r="H53" s="7">
        <f>SUM(Mountaineer:Greenbrier!H53)</f>
        <v>-10727.92</v>
      </c>
      <c r="I53" s="7">
        <f>SUM(Mountaineer:Greenbrier!I53)</f>
        <v>-6439485.9100000001</v>
      </c>
      <c r="J53" s="7">
        <f>SUM(Mountaineer:Greenbrier!J53)</f>
        <v>721815.40999999945</v>
      </c>
      <c r="K53" s="16"/>
      <c r="L53" s="7">
        <f>SUM(Mountaineer:Greenbrier!L53)</f>
        <v>8089195.3299999991</v>
      </c>
      <c r="M53" s="7">
        <f>SUM(Mountaineer:Greenbrier!M53)</f>
        <v>-13361.02</v>
      </c>
      <c r="N53" s="7">
        <f>SUM(Mountaineer:Greenbrier!N53)</f>
        <v>-7409062.4100000001</v>
      </c>
      <c r="O53" s="7">
        <f>SUM(Mountaineer:Greenbrier!O53)</f>
        <v>666771.89999999944</v>
      </c>
      <c r="P53" s="16"/>
      <c r="Q53" s="7">
        <f>SUM(Mountaineer:Greenbrier!Q53)</f>
        <v>66677.19</v>
      </c>
      <c r="R53" s="7">
        <f>SUM(Mountaineer:Greenbrier!R53)</f>
        <v>10001.58</v>
      </c>
      <c r="S53" s="7">
        <f>SUM(Mountaineer:Greenbrier!S53)</f>
        <v>56675.61</v>
      </c>
      <c r="T53" s="18"/>
    </row>
    <row r="54" spans="1:20" ht="15" customHeight="1" x14ac:dyDescent="0.25">
      <c r="A54" s="25">
        <f t="shared" si="0"/>
        <v>45423</v>
      </c>
      <c r="B54" s="7">
        <f>SUM(Mountaineer:Greenbrier!B54)</f>
        <v>803377.48</v>
      </c>
      <c r="C54" s="7">
        <f>SUM(Mountaineer:Greenbrier!C54)</f>
        <v>-435</v>
      </c>
      <c r="D54" s="7">
        <f>SUM(Mountaineer:Greenbrier!D54)</f>
        <v>-878699.38</v>
      </c>
      <c r="E54" s="7">
        <f>SUM(Mountaineer:Greenbrier!E54)</f>
        <v>-75756.900000000023</v>
      </c>
      <c r="F54" s="16"/>
      <c r="G54" s="7">
        <f>SUM(Mountaineer:Greenbrier!G54)</f>
        <v>7151952.0199999996</v>
      </c>
      <c r="H54" s="7">
        <f>SUM(Mountaineer:Greenbrier!H54)</f>
        <v>-6954.86</v>
      </c>
      <c r="I54" s="7">
        <f>SUM(Mountaineer:Greenbrier!I54)</f>
        <v>-6167963.3000000007</v>
      </c>
      <c r="J54" s="7">
        <f>SUM(Mountaineer:Greenbrier!J54)</f>
        <v>977033.8600000001</v>
      </c>
      <c r="K54" s="16"/>
      <c r="L54" s="7">
        <f>SUM(Mountaineer:Greenbrier!L54)</f>
        <v>7955329.5</v>
      </c>
      <c r="M54" s="7">
        <f>SUM(Mountaineer:Greenbrier!M54)</f>
        <v>-7389.86</v>
      </c>
      <c r="N54" s="7">
        <f>SUM(Mountaineer:Greenbrier!N54)</f>
        <v>-7046662.6799999997</v>
      </c>
      <c r="O54" s="7">
        <f>SUM(Mountaineer:Greenbrier!O54)</f>
        <v>901276.96000000008</v>
      </c>
      <c r="P54" s="16"/>
      <c r="Q54" s="7">
        <f>SUM(Mountaineer:Greenbrier!Q54)</f>
        <v>90127.7</v>
      </c>
      <c r="R54" s="7">
        <f>SUM(Mountaineer:Greenbrier!R54)</f>
        <v>13519.15</v>
      </c>
      <c r="S54" s="7">
        <f>SUM(Mountaineer:Greenbrier!S54)</f>
        <v>76608.549999999988</v>
      </c>
      <c r="T54" s="18"/>
    </row>
    <row r="55" spans="1:20" ht="15" customHeight="1" x14ac:dyDescent="0.25">
      <c r="A55" s="25">
        <f t="shared" si="0"/>
        <v>45430</v>
      </c>
      <c r="B55" s="7">
        <f>SUM(Mountaineer:Greenbrier!B55)</f>
        <v>802739.39999999991</v>
      </c>
      <c r="C55" s="7">
        <f>SUM(Mountaineer:Greenbrier!C55)</f>
        <v>-105</v>
      </c>
      <c r="D55" s="7">
        <f>SUM(Mountaineer:Greenbrier!D55)</f>
        <v>-688735.75</v>
      </c>
      <c r="E55" s="7">
        <f>SUM(Mountaineer:Greenbrier!E55)</f>
        <v>113898.64999999992</v>
      </c>
      <c r="F55" s="16"/>
      <c r="G55" s="7">
        <f>SUM(Mountaineer:Greenbrier!G55)</f>
        <v>6880965.5200000005</v>
      </c>
      <c r="H55" s="7">
        <f>SUM(Mountaineer:Greenbrier!H55)</f>
        <v>-11830.96</v>
      </c>
      <c r="I55" s="7">
        <f>SUM(Mountaineer:Greenbrier!I55)</f>
        <v>-5896806.5899999999</v>
      </c>
      <c r="J55" s="7">
        <f>SUM(Mountaineer:Greenbrier!J55)</f>
        <v>972327.9700000002</v>
      </c>
      <c r="K55" s="16"/>
      <c r="L55" s="7">
        <f>SUM(Mountaineer:Greenbrier!L55)</f>
        <v>7683704.9199999999</v>
      </c>
      <c r="M55" s="7">
        <f>SUM(Mountaineer:Greenbrier!M55)</f>
        <v>-11935.96</v>
      </c>
      <c r="N55" s="7">
        <f>SUM(Mountaineer:Greenbrier!N55)</f>
        <v>-6585542.3399999999</v>
      </c>
      <c r="O55" s="7">
        <f>SUM(Mountaineer:Greenbrier!O55)</f>
        <v>1086226.6200000001</v>
      </c>
      <c r="P55" s="16"/>
      <c r="Q55" s="7">
        <f>SUM(Mountaineer:Greenbrier!Q55)</f>
        <v>108622.66</v>
      </c>
      <c r="R55" s="7">
        <f>SUM(Mountaineer:Greenbrier!R55)</f>
        <v>16293.400000000001</v>
      </c>
      <c r="S55" s="7">
        <f>SUM(Mountaineer:Greenbrier!S55)</f>
        <v>92329.260000000009</v>
      </c>
      <c r="T55" s="18"/>
    </row>
    <row r="56" spans="1:20" ht="15" customHeight="1" x14ac:dyDescent="0.25">
      <c r="A56" s="25">
        <f t="shared" si="0"/>
        <v>45437</v>
      </c>
      <c r="B56" s="7">
        <f>SUM(Mountaineer:Greenbrier!B56)</f>
        <v>791839.55999999994</v>
      </c>
      <c r="C56" s="7">
        <f>SUM(Mountaineer:Greenbrier!C56)</f>
        <v>-774</v>
      </c>
      <c r="D56" s="7">
        <f>SUM(Mountaineer:Greenbrier!D56)</f>
        <v>-657312.91</v>
      </c>
      <c r="E56" s="7">
        <f>SUM(Mountaineer:Greenbrier!E56)</f>
        <v>133752.64999999997</v>
      </c>
      <c r="F56" s="16"/>
      <c r="G56" s="7">
        <f>SUM(Mountaineer:Greenbrier!G56)</f>
        <v>5832112.4299999997</v>
      </c>
      <c r="H56" s="7">
        <f>SUM(Mountaineer:Greenbrier!H56)</f>
        <v>-8799.59</v>
      </c>
      <c r="I56" s="7">
        <f>SUM(Mountaineer:Greenbrier!I56)</f>
        <v>-5170307.6999999993</v>
      </c>
      <c r="J56" s="7">
        <f>SUM(Mountaineer:Greenbrier!J56)</f>
        <v>653005.14000000036</v>
      </c>
      <c r="K56" s="16"/>
      <c r="L56" s="7">
        <f>SUM(Mountaineer:Greenbrier!L56)</f>
        <v>6623951.9900000002</v>
      </c>
      <c r="M56" s="7">
        <f>SUM(Mountaineer:Greenbrier!M56)</f>
        <v>-9573.59</v>
      </c>
      <c r="N56" s="7">
        <f>SUM(Mountaineer:Greenbrier!N56)</f>
        <v>-5827620.6099999994</v>
      </c>
      <c r="O56" s="7">
        <f>SUM(Mountaineer:Greenbrier!O56)</f>
        <v>786757.79000000027</v>
      </c>
      <c r="P56" s="16"/>
      <c r="Q56" s="7">
        <f>SUM(Mountaineer:Greenbrier!Q56)</f>
        <v>78675.78</v>
      </c>
      <c r="R56" s="7">
        <f>SUM(Mountaineer:Greenbrier!R56)</f>
        <v>11801.369999999999</v>
      </c>
      <c r="S56" s="7">
        <f>SUM(Mountaineer:Greenbrier!S56)</f>
        <v>66874.41</v>
      </c>
      <c r="T56" s="18"/>
    </row>
    <row r="57" spans="1:20" ht="15" customHeight="1" x14ac:dyDescent="0.25">
      <c r="A57" s="25">
        <f t="shared" si="0"/>
        <v>45444</v>
      </c>
      <c r="B57" s="7">
        <f>SUM(Mountaineer:Greenbrier!B57)</f>
        <v>623328.84</v>
      </c>
      <c r="C57" s="7">
        <f>SUM(Mountaineer:Greenbrier!C57)</f>
        <v>-5005</v>
      </c>
      <c r="D57" s="7">
        <f>SUM(Mountaineer:Greenbrier!D57)</f>
        <v>-616114.55999999994</v>
      </c>
      <c r="E57" s="7">
        <f>SUM(Mountaineer:Greenbrier!E57)</f>
        <v>2209.280000000057</v>
      </c>
      <c r="F57" s="16"/>
      <c r="G57" s="7">
        <f>SUM(Mountaineer:Greenbrier!G57)</f>
        <v>6453940.7699999996</v>
      </c>
      <c r="H57" s="7">
        <f>SUM(Mountaineer:Greenbrier!H57)</f>
        <v>-17100.52</v>
      </c>
      <c r="I57" s="7">
        <f>SUM(Mountaineer:Greenbrier!I57)</f>
        <v>-5794648.7199999997</v>
      </c>
      <c r="J57" s="7">
        <f>SUM(Mountaineer:Greenbrier!J57)</f>
        <v>642191.53000000049</v>
      </c>
      <c r="K57" s="16"/>
      <c r="L57" s="7">
        <f>SUM(Mountaineer:Greenbrier!L57)</f>
        <v>7077269.6099999994</v>
      </c>
      <c r="M57" s="7">
        <f>SUM(Mountaineer:Greenbrier!M57)</f>
        <v>-22105.52</v>
      </c>
      <c r="N57" s="7">
        <f>SUM(Mountaineer:Greenbrier!N57)</f>
        <v>-6410763.2799999993</v>
      </c>
      <c r="O57" s="7">
        <f>SUM(Mountaineer:Greenbrier!O57)</f>
        <v>644400.81000000052</v>
      </c>
      <c r="P57" s="16"/>
      <c r="Q57" s="7">
        <f>SUM(Mountaineer:Greenbrier!Q57)</f>
        <v>64440.09</v>
      </c>
      <c r="R57" s="7">
        <f>SUM(Mountaineer:Greenbrier!R57)</f>
        <v>9666.01</v>
      </c>
      <c r="S57" s="7">
        <f>SUM(Mountaineer:Greenbrier!S57)</f>
        <v>54774.080000000002</v>
      </c>
      <c r="T57" s="18"/>
    </row>
    <row r="58" spans="1:20" ht="15" customHeight="1" x14ac:dyDescent="0.25">
      <c r="A58" s="25">
        <f t="shared" si="0"/>
        <v>45451</v>
      </c>
      <c r="B58" s="7">
        <f>SUM(Mountaineer:Greenbrier!B58)</f>
        <v>694955.72</v>
      </c>
      <c r="C58" s="7">
        <f>SUM(Mountaineer:Greenbrier!C58)</f>
        <v>-530</v>
      </c>
      <c r="D58" s="7">
        <f>SUM(Mountaineer:Greenbrier!D58)</f>
        <v>-575695.93999999994</v>
      </c>
      <c r="E58" s="7">
        <f>SUM(Mountaineer:Greenbrier!E58)</f>
        <v>118729.78000000009</v>
      </c>
      <c r="F58" s="16"/>
      <c r="G58" s="7">
        <f>SUM(Mountaineer:Greenbrier!G58)</f>
        <v>5527438.1300000008</v>
      </c>
      <c r="H58" s="7">
        <f>SUM(Mountaineer:Greenbrier!H58)</f>
        <v>-7306.6100000000006</v>
      </c>
      <c r="I58" s="7">
        <f>SUM(Mountaineer:Greenbrier!I58)</f>
        <v>-4880194.1500000004</v>
      </c>
      <c r="J58" s="7">
        <f>SUM(Mountaineer:Greenbrier!J58)</f>
        <v>639937.37000000023</v>
      </c>
      <c r="K58" s="16"/>
      <c r="L58" s="7">
        <f>SUM(Mountaineer:Greenbrier!L58)</f>
        <v>6222393.8499999996</v>
      </c>
      <c r="M58" s="7">
        <f>SUM(Mountaineer:Greenbrier!M58)</f>
        <v>-7836.6100000000006</v>
      </c>
      <c r="N58" s="7">
        <f>SUM(Mountaineer:Greenbrier!N58)</f>
        <v>-5455890.0899999999</v>
      </c>
      <c r="O58" s="7">
        <f>SUM(Mountaineer:Greenbrier!O58)</f>
        <v>758667.15000000037</v>
      </c>
      <c r="P58" s="16"/>
      <c r="Q58" s="7">
        <f>SUM(Mountaineer:Greenbrier!Q58)</f>
        <v>75866.709999999992</v>
      </c>
      <c r="R58" s="7">
        <f>SUM(Mountaineer:Greenbrier!R58)</f>
        <v>11380.01</v>
      </c>
      <c r="S58" s="7">
        <f>SUM(Mountaineer:Greenbrier!S58)</f>
        <v>64486.7</v>
      </c>
      <c r="T58" s="18"/>
    </row>
    <row r="59" spans="1:20" ht="15" customHeight="1" x14ac:dyDescent="0.25">
      <c r="A59" s="25">
        <f t="shared" si="0"/>
        <v>45458</v>
      </c>
      <c r="B59" s="7">
        <f>SUM(Mountaineer:Greenbrier!B59)</f>
        <v>873213.01</v>
      </c>
      <c r="C59" s="7">
        <f>SUM(Mountaineer:Greenbrier!C59)</f>
        <v>-475</v>
      </c>
      <c r="D59" s="7">
        <f>SUM(Mountaineer:Greenbrier!D59)</f>
        <v>-927768</v>
      </c>
      <c r="E59" s="7">
        <f>SUM(Mountaineer:Greenbrier!E59)</f>
        <v>-55029.989999999889</v>
      </c>
      <c r="F59" s="16"/>
      <c r="G59" s="7">
        <f>SUM(Mountaineer:Greenbrier!G59)</f>
        <v>5583104.9900000002</v>
      </c>
      <c r="H59" s="7">
        <f>SUM(Mountaineer:Greenbrier!H59)</f>
        <v>-13311.25</v>
      </c>
      <c r="I59" s="7">
        <f>SUM(Mountaineer:Greenbrier!I59)</f>
        <v>-4891966.1899999995</v>
      </c>
      <c r="J59" s="7">
        <f>SUM(Mountaineer:Greenbrier!J59)</f>
        <v>677827.55000000075</v>
      </c>
      <c r="K59" s="16"/>
      <c r="L59" s="7">
        <f>SUM(Mountaineer:Greenbrier!L59)</f>
        <v>6456318</v>
      </c>
      <c r="M59" s="7">
        <f>SUM(Mountaineer:Greenbrier!M59)</f>
        <v>-13786.25</v>
      </c>
      <c r="N59" s="7">
        <f>SUM(Mountaineer:Greenbrier!N59)</f>
        <v>-5819734.1899999995</v>
      </c>
      <c r="O59" s="7">
        <f>SUM(Mountaineer:Greenbrier!O59)</f>
        <v>622797.56000000075</v>
      </c>
      <c r="P59" s="16"/>
      <c r="Q59" s="7">
        <f>SUM(Mountaineer:Greenbrier!Q59)</f>
        <v>62279.770000000004</v>
      </c>
      <c r="R59" s="7">
        <f>SUM(Mountaineer:Greenbrier!R59)</f>
        <v>9341.9700000000012</v>
      </c>
      <c r="S59" s="7">
        <f>SUM(Mountaineer:Greenbrier!S59)</f>
        <v>52937.8</v>
      </c>
      <c r="T59" s="18"/>
    </row>
    <row r="60" spans="1:20" ht="15" customHeight="1" x14ac:dyDescent="0.25">
      <c r="A60" s="25">
        <f t="shared" si="0"/>
        <v>45465</v>
      </c>
      <c r="B60" s="7">
        <f>SUM(Mountaineer:Greenbrier!B60)</f>
        <v>732855.61</v>
      </c>
      <c r="C60" s="7">
        <f>SUM(Mountaineer:Greenbrier!C60)</f>
        <v>-875</v>
      </c>
      <c r="D60" s="7">
        <f>SUM(Mountaineer:Greenbrier!D60)</f>
        <v>-671673.14</v>
      </c>
      <c r="E60" s="7">
        <f>SUM(Mountaineer:Greenbrier!E60)</f>
        <v>60307.469999999987</v>
      </c>
      <c r="F60" s="16"/>
      <c r="G60" s="7">
        <f>SUM(Mountaineer:Greenbrier!G60)</f>
        <v>5410087.8900000006</v>
      </c>
      <c r="H60" s="7">
        <f>SUM(Mountaineer:Greenbrier!H60)</f>
        <v>-10050.779999999999</v>
      </c>
      <c r="I60" s="7">
        <f>SUM(Mountaineer:Greenbrier!I60)</f>
        <v>-4608832.8289999999</v>
      </c>
      <c r="J60" s="7">
        <f>SUM(Mountaineer:Greenbrier!J60)</f>
        <v>791204.28100000019</v>
      </c>
      <c r="K60" s="16"/>
      <c r="L60" s="7">
        <f>SUM(Mountaineer:Greenbrier!L60)</f>
        <v>6142943.5</v>
      </c>
      <c r="M60" s="7">
        <f>SUM(Mountaineer:Greenbrier!M60)</f>
        <v>-10925.779999999999</v>
      </c>
      <c r="N60" s="7">
        <f>SUM(Mountaineer:Greenbrier!N60)</f>
        <v>-5280505.9690000005</v>
      </c>
      <c r="O60" s="7">
        <f>SUM(Mountaineer:Greenbrier!O60)</f>
        <v>851511.75100000016</v>
      </c>
      <c r="P60" s="16"/>
      <c r="Q60" s="7">
        <f>SUM(Mountaineer:Greenbrier!Q60)</f>
        <v>85151.19</v>
      </c>
      <c r="R60" s="7">
        <f>SUM(Mountaineer:Greenbrier!R60)</f>
        <v>12772.67</v>
      </c>
      <c r="S60" s="7">
        <f>SUM(Mountaineer:Greenbrier!S60)</f>
        <v>72378.52</v>
      </c>
      <c r="T60" s="18"/>
    </row>
    <row r="61" spans="1:20" ht="15" customHeight="1" x14ac:dyDescent="0.25">
      <c r="A61" s="25">
        <f t="shared" si="0"/>
        <v>45472</v>
      </c>
      <c r="B61" s="7">
        <f>SUM(Mountaineer:Greenbrier!B61)</f>
        <v>1137371.21</v>
      </c>
      <c r="C61" s="7">
        <f>SUM(Mountaineer:Greenbrier!C61)</f>
        <v>-3557</v>
      </c>
      <c r="D61" s="7">
        <f>SUM(Mountaineer:Greenbrier!D61)</f>
        <v>-617157.30000000005</v>
      </c>
      <c r="E61" s="7">
        <f>SUM(Mountaineer:Greenbrier!E61)</f>
        <v>516656.91</v>
      </c>
      <c r="F61" s="16"/>
      <c r="G61" s="7">
        <f>SUM(Mountaineer:Greenbrier!G61)</f>
        <v>5580326.3099999996</v>
      </c>
      <c r="H61" s="7">
        <f>SUM(Mountaineer:Greenbrier!H61)</f>
        <v>-19454.489999999998</v>
      </c>
      <c r="I61" s="7">
        <f>SUM(Mountaineer:Greenbrier!I61)</f>
        <v>-5114133.5</v>
      </c>
      <c r="J61" s="7">
        <f>SUM(Mountaineer:Greenbrier!J61)</f>
        <v>446738.32000000007</v>
      </c>
      <c r="K61" s="16"/>
      <c r="L61" s="7">
        <f>SUM(Mountaineer:Greenbrier!L61)</f>
        <v>6717697.5199999996</v>
      </c>
      <c r="M61" s="7">
        <f>SUM(Mountaineer:Greenbrier!M61)</f>
        <v>-23011.489999999998</v>
      </c>
      <c r="N61" s="7">
        <f>SUM(Mountaineer:Greenbrier!N61)</f>
        <v>-5731290.7999999998</v>
      </c>
      <c r="O61" s="7">
        <f>SUM(Mountaineer:Greenbrier!O61)</f>
        <v>963395.23</v>
      </c>
      <c r="P61" s="16"/>
      <c r="Q61" s="7">
        <f>SUM(Mountaineer:Greenbrier!Q61)</f>
        <v>96339.540000000008</v>
      </c>
      <c r="R61" s="7">
        <f>SUM(Mountaineer:Greenbrier!R61)</f>
        <v>14450.920000000002</v>
      </c>
      <c r="S61" s="7">
        <f>SUM(Mountaineer:Greenbrier!S61)</f>
        <v>81888.62</v>
      </c>
      <c r="T61" s="18"/>
    </row>
    <row r="62" spans="1:20" ht="15" customHeight="1" x14ac:dyDescent="0.25">
      <c r="A62" s="25">
        <v>45473</v>
      </c>
      <c r="B62" s="7">
        <f>SUM(Mountaineer:Greenbrier!B62)</f>
        <v>88469.38</v>
      </c>
      <c r="C62" s="7">
        <f>SUM(Mountaineer:Greenbrier!C62)</f>
        <v>-7</v>
      </c>
      <c r="D62" s="7">
        <f>SUM(Mountaineer:Greenbrier!D62)</f>
        <v>-103584.07999999999</v>
      </c>
      <c r="E62" s="7">
        <f>SUM(Mountaineer:Greenbrier!E62)</f>
        <v>-15121.699999999995</v>
      </c>
      <c r="F62" s="16"/>
      <c r="G62" s="7">
        <f>SUM(Mountaineer:Greenbrier!G62)</f>
        <v>765365.9</v>
      </c>
      <c r="H62" s="7">
        <f>SUM(Mountaineer:Greenbrier!H62)</f>
        <v>-2702.08</v>
      </c>
      <c r="I62" s="7">
        <f>SUM(Mountaineer:Greenbrier!I62)</f>
        <v>-618353.08000000007</v>
      </c>
      <c r="J62" s="7">
        <f>SUM(Mountaineer:Greenbrier!J62)</f>
        <v>144310.74</v>
      </c>
      <c r="K62" s="16"/>
      <c r="L62" s="7">
        <f>SUM(Mountaineer:Greenbrier!L62)</f>
        <v>853835.28</v>
      </c>
      <c r="M62" s="7">
        <f>SUM(Mountaineer:Greenbrier!M62)</f>
        <v>-2709.08</v>
      </c>
      <c r="N62" s="7">
        <f>SUM(Mountaineer:Greenbrier!N62)</f>
        <v>-721937.16</v>
      </c>
      <c r="O62" s="7">
        <f>SUM(Mountaineer:Greenbrier!O62)</f>
        <v>129189.04000000001</v>
      </c>
      <c r="P62" s="16"/>
      <c r="Q62" s="7">
        <f>SUM(Mountaineer:Greenbrier!Q62)</f>
        <v>12918.89</v>
      </c>
      <c r="R62" s="7">
        <f>SUM(Mountaineer:Greenbrier!R62)</f>
        <v>1937.8200000000002</v>
      </c>
      <c r="S62" s="7">
        <f>SUM(Mountaineer:Greenbrier!S62)</f>
        <v>10981.07</v>
      </c>
      <c r="T62" s="18"/>
    </row>
    <row r="63" spans="1:20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16"/>
      <c r="Q63" s="7"/>
      <c r="R63" s="7"/>
      <c r="S63" s="7"/>
      <c r="T63" s="18"/>
    </row>
    <row r="64" spans="1:20" ht="15" customHeight="1" thickBot="1" x14ac:dyDescent="0.3">
      <c r="B64" s="8">
        <f>SUM(B9:B63)</f>
        <v>52732082.979999997</v>
      </c>
      <c r="C64" s="8">
        <f>SUM(C9:C63)</f>
        <v>-419113.83999999997</v>
      </c>
      <c r="D64" s="8">
        <f>SUM(D9:D63)</f>
        <v>-46922986.649999991</v>
      </c>
      <c r="E64" s="8">
        <f>SUM(E9:E63)</f>
        <v>5389982.4900000002</v>
      </c>
      <c r="F64" s="16"/>
      <c r="G64" s="8">
        <f>SUM(G9:G63)</f>
        <v>430084585.69999999</v>
      </c>
      <c r="H64" s="8">
        <f>SUM(H9:H63)</f>
        <v>-485406.2</v>
      </c>
      <c r="I64" s="8">
        <f>SUM(I9:I63)</f>
        <v>-382207980.14199996</v>
      </c>
      <c r="J64" s="8">
        <f>SUM(J9:J63)</f>
        <v>47391199.357999995</v>
      </c>
      <c r="K64" s="16"/>
      <c r="L64" s="8">
        <f>SUM(L9:L63)</f>
        <v>482816668.67999983</v>
      </c>
      <c r="M64" s="8">
        <f>SUM(M9:M63)</f>
        <v>-904520.0399999998</v>
      </c>
      <c r="N64" s="8">
        <f>SUM(N9:N63)</f>
        <v>-429130966.792</v>
      </c>
      <c r="O64" s="8">
        <f>SUM(O9:O63)</f>
        <v>52781181.84799999</v>
      </c>
      <c r="P64" s="16"/>
      <c r="Q64" s="8">
        <f>SUM(Q9:Q63)</f>
        <v>5278118.419999999</v>
      </c>
      <c r="R64" s="8">
        <f>SUM(R9:R63)</f>
        <v>791717.79</v>
      </c>
      <c r="S64" s="8">
        <f>SUM(S9:S63)</f>
        <v>4486400.63</v>
      </c>
      <c r="T64" s="16"/>
    </row>
    <row r="65" spans="1:9" ht="15" customHeight="1" thickTop="1" x14ac:dyDescent="0.25">
      <c r="F65" s="15"/>
      <c r="I65" s="15"/>
    </row>
    <row r="66" spans="1:9" ht="15" customHeight="1" x14ac:dyDescent="0.25">
      <c r="A66" s="14" t="s">
        <v>26</v>
      </c>
      <c r="F66" s="15"/>
      <c r="I66" s="15"/>
    </row>
    <row r="67" spans="1:9" ht="15" customHeight="1" x14ac:dyDescent="0.25">
      <c r="A67" s="14" t="s">
        <v>8</v>
      </c>
      <c r="F67" s="15"/>
      <c r="I67" s="15"/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41" activePane="bottomLeft" state="frozen"/>
      <selection activeCell="A4" sqref="A4:S4"/>
      <selection pane="bottomLeft" activeCell="T62" sqref="T62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5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5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9" t="s">
        <v>2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12</v>
      </c>
      <c r="C3" s="4" t="s">
        <v>13</v>
      </c>
      <c r="D3" s="22" t="s">
        <v>14</v>
      </c>
      <c r="E3" s="22" t="s">
        <v>15</v>
      </c>
      <c r="F3" s="17"/>
      <c r="G3" s="22" t="s">
        <v>16</v>
      </c>
      <c r="H3" s="4" t="s">
        <v>17</v>
      </c>
      <c r="I3" s="22" t="s">
        <v>18</v>
      </c>
      <c r="J3" s="22" t="s">
        <v>19</v>
      </c>
      <c r="K3" s="17"/>
      <c r="L3" s="22" t="s">
        <v>20</v>
      </c>
      <c r="M3" s="4" t="s">
        <v>21</v>
      </c>
      <c r="N3" s="22" t="s">
        <v>22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5" t="s">
        <v>25</v>
      </c>
      <c r="B5" s="7">
        <v>17464583.850000005</v>
      </c>
      <c r="C5" s="7">
        <v>-661395.55000000016</v>
      </c>
      <c r="D5" s="7">
        <v>-15555616.65</v>
      </c>
      <c r="E5" s="7">
        <v>1247571.6500000006</v>
      </c>
      <c r="F5" s="16"/>
      <c r="G5" s="20">
        <v>31227784.939999994</v>
      </c>
      <c r="H5" s="20">
        <v>-12520.2</v>
      </c>
      <c r="I5" s="20">
        <v>-29619687.120999996</v>
      </c>
      <c r="J5" s="20">
        <v>1595577.6189999997</v>
      </c>
      <c r="K5" s="16"/>
      <c r="L5" s="7">
        <v>48692368.789999992</v>
      </c>
      <c r="M5" s="7">
        <v>-673915.75000000012</v>
      </c>
      <c r="N5" s="7">
        <v>-45175303.77099999</v>
      </c>
      <c r="O5" s="7">
        <v>2843149.2689999999</v>
      </c>
      <c r="P5" s="16"/>
      <c r="Q5" s="7">
        <v>284314.96999999997</v>
      </c>
      <c r="R5" s="7">
        <v>42647.269999999975</v>
      </c>
      <c r="S5" s="7">
        <v>241667.69999999998</v>
      </c>
    </row>
    <row r="7" spans="1:19" ht="15" customHeight="1" x14ac:dyDescent="0.25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5" t="s">
        <v>23</v>
      </c>
      <c r="B9" s="7">
        <v>8291.65</v>
      </c>
      <c r="C9" s="7">
        <v>0</v>
      </c>
      <c r="D9" s="7">
        <v>-13431.4</v>
      </c>
      <c r="E9" s="7">
        <f t="shared" ref="E9" si="0">SUM(B9:D9)</f>
        <v>-5139.75</v>
      </c>
      <c r="F9" s="16"/>
      <c r="G9" s="7">
        <v>50831.99</v>
      </c>
      <c r="H9" s="7">
        <v>0</v>
      </c>
      <c r="I9" s="7">
        <v>-66122.600000000006</v>
      </c>
      <c r="J9" s="7">
        <f t="shared" ref="J9" si="1">SUM(G9:I9)</f>
        <v>-15290.610000000008</v>
      </c>
      <c r="K9" s="16"/>
      <c r="L9" s="7">
        <f t="shared" ref="L9:O9" si="2">B9+G9</f>
        <v>59123.64</v>
      </c>
      <c r="M9" s="7">
        <f t="shared" si="2"/>
        <v>0</v>
      </c>
      <c r="N9" s="7">
        <f t="shared" si="2"/>
        <v>-79554</v>
      </c>
      <c r="O9" s="7">
        <f t="shared" si="2"/>
        <v>-20430.360000000008</v>
      </c>
      <c r="P9" s="7"/>
      <c r="Q9" s="7">
        <f>ROUND(O9*0.1,2)</f>
        <v>-2043.04</v>
      </c>
      <c r="R9" s="7">
        <f t="shared" ref="R9" si="3">ROUND(Q9*0.15,2)</f>
        <v>-306.45999999999998</v>
      </c>
      <c r="S9" s="7">
        <f t="shared" ref="S9" si="4">ROUND(Q9*0.85,2)</f>
        <v>-1736.58</v>
      </c>
    </row>
    <row r="10" spans="1:19" ht="15" customHeight="1" x14ac:dyDescent="0.25">
      <c r="A10" s="25">
        <v>45115</v>
      </c>
      <c r="B10" s="7">
        <v>58565.97</v>
      </c>
      <c r="C10" s="7">
        <v>-532</v>
      </c>
      <c r="D10" s="7">
        <v>-42998.75</v>
      </c>
      <c r="E10" s="7">
        <f t="shared" ref="E10" si="5">SUM(B10:D10)</f>
        <v>15035.220000000001</v>
      </c>
      <c r="F10" s="16"/>
      <c r="G10" s="7">
        <v>295896.47000000003</v>
      </c>
      <c r="H10" s="7">
        <v>-42.74</v>
      </c>
      <c r="I10" s="7">
        <v>-298469.52</v>
      </c>
      <c r="J10" s="7">
        <f t="shared" ref="J10" si="6">SUM(G10:I10)</f>
        <v>-2615.789999999979</v>
      </c>
      <c r="K10" s="16"/>
      <c r="L10" s="7">
        <f t="shared" ref="L10" si="7">B10+G10</f>
        <v>354462.44000000006</v>
      </c>
      <c r="M10" s="7">
        <f t="shared" ref="M10" si="8">C10+H10</f>
        <v>-574.74</v>
      </c>
      <c r="N10" s="7">
        <f t="shared" ref="N10" si="9">D10+I10</f>
        <v>-341468.27</v>
      </c>
      <c r="O10" s="7">
        <f t="shared" ref="O10" si="10">E10+J10</f>
        <v>12419.430000000022</v>
      </c>
      <c r="P10" s="7"/>
      <c r="Q10" s="7">
        <f>ROUND(O10*0.1,2)</f>
        <v>1241.94</v>
      </c>
      <c r="R10" s="7">
        <f t="shared" ref="R10" si="11">ROUND(Q10*0.15,2)</f>
        <v>186.29</v>
      </c>
      <c r="S10" s="7">
        <f t="shared" ref="S10" si="12">ROUND(Q10*0.85,2)</f>
        <v>1055.6500000000001</v>
      </c>
    </row>
    <row r="11" spans="1:19" ht="15" customHeight="1" x14ac:dyDescent="0.25">
      <c r="A11" s="25">
        <f t="shared" ref="A11:A62" si="13">A10+7</f>
        <v>45122</v>
      </c>
      <c r="B11" s="7">
        <v>34287.85</v>
      </c>
      <c r="C11" s="7">
        <v>-110</v>
      </c>
      <c r="D11" s="7">
        <v>-30299.85</v>
      </c>
      <c r="E11" s="7">
        <f t="shared" ref="E11" si="14">SUM(B11:D11)</f>
        <v>3878</v>
      </c>
      <c r="F11" s="16"/>
      <c r="G11" s="7">
        <v>509278.93</v>
      </c>
      <c r="H11" s="7">
        <v>-110</v>
      </c>
      <c r="I11" s="7">
        <v>-447191.71999999991</v>
      </c>
      <c r="J11" s="7">
        <f t="shared" ref="J11" si="15">SUM(G11:I11)</f>
        <v>61977.210000000079</v>
      </c>
      <c r="K11" s="16"/>
      <c r="L11" s="7">
        <f t="shared" ref="L11" si="16">B11+G11</f>
        <v>543566.78</v>
      </c>
      <c r="M11" s="7">
        <f t="shared" ref="M11" si="17">C11+H11</f>
        <v>-220</v>
      </c>
      <c r="N11" s="7">
        <f t="shared" ref="N11" si="18">D11+I11</f>
        <v>-477491.56999999989</v>
      </c>
      <c r="O11" s="7">
        <f t="shared" ref="O11" si="19">E11+J11</f>
        <v>65855.210000000079</v>
      </c>
      <c r="P11" s="7"/>
      <c r="Q11" s="7">
        <f>ROUND(O11*0.1,2)</f>
        <v>6585.52</v>
      </c>
      <c r="R11" s="7">
        <f t="shared" ref="R11" si="20">ROUND(Q11*0.15,2)</f>
        <v>987.83</v>
      </c>
      <c r="S11" s="7">
        <f t="shared" ref="S11" si="21">ROUND(Q11*0.85,2)</f>
        <v>5597.69</v>
      </c>
    </row>
    <row r="12" spans="1:19" ht="15" customHeight="1" x14ac:dyDescent="0.25">
      <c r="A12" s="25">
        <f t="shared" si="13"/>
        <v>45129</v>
      </c>
      <c r="B12" s="7">
        <v>32362.3</v>
      </c>
      <c r="C12" s="7">
        <v>-160</v>
      </c>
      <c r="D12" s="7">
        <v>-14177.8</v>
      </c>
      <c r="E12" s="7">
        <f t="shared" ref="E12" si="22">SUM(B12:D12)</f>
        <v>18024.5</v>
      </c>
      <c r="F12" s="16"/>
      <c r="G12" s="7">
        <v>271611.18</v>
      </c>
      <c r="H12" s="7">
        <v>0</v>
      </c>
      <c r="I12" s="7">
        <v>-227188.07</v>
      </c>
      <c r="J12" s="7">
        <f t="shared" ref="J12" si="23">SUM(G12:I12)</f>
        <v>44423.109999999986</v>
      </c>
      <c r="K12" s="16"/>
      <c r="L12" s="7">
        <f t="shared" ref="L12" si="24">B12+G12</f>
        <v>303973.48</v>
      </c>
      <c r="M12" s="7">
        <f t="shared" ref="M12" si="25">C12+H12</f>
        <v>-160</v>
      </c>
      <c r="N12" s="7">
        <f t="shared" ref="N12" si="26">D12+I12</f>
        <v>-241365.87</v>
      </c>
      <c r="O12" s="7">
        <f t="shared" ref="O12" si="27">E12+J12</f>
        <v>62447.609999999986</v>
      </c>
      <c r="P12" s="7"/>
      <c r="Q12" s="7">
        <f>ROUND(O12*0.1,2)</f>
        <v>6244.76</v>
      </c>
      <c r="R12" s="7">
        <f t="shared" ref="R12" si="28">ROUND(Q12*0.15,2)</f>
        <v>936.71</v>
      </c>
      <c r="S12" s="7">
        <f t="shared" ref="S12" si="29">ROUND(Q12*0.85,2)</f>
        <v>5308.05</v>
      </c>
    </row>
    <row r="13" spans="1:19" ht="15" customHeight="1" x14ac:dyDescent="0.25">
      <c r="A13" s="25">
        <f t="shared" si="13"/>
        <v>45136</v>
      </c>
      <c r="B13" s="7">
        <v>32409.55</v>
      </c>
      <c r="C13" s="7">
        <v>-20</v>
      </c>
      <c r="D13" s="7">
        <v>-27470.6</v>
      </c>
      <c r="E13" s="7">
        <f t="shared" ref="E13" si="30">SUM(B13:D13)</f>
        <v>4918.9500000000007</v>
      </c>
      <c r="F13" s="16"/>
      <c r="G13" s="7">
        <v>300416.23</v>
      </c>
      <c r="H13" s="7">
        <v>-100</v>
      </c>
      <c r="I13" s="7">
        <v>-259397.40000000005</v>
      </c>
      <c r="J13" s="7">
        <f t="shared" ref="J13" si="31">SUM(G13:I13)</f>
        <v>40918.829999999929</v>
      </c>
      <c r="K13" s="16"/>
      <c r="L13" s="7">
        <f t="shared" ref="L13" si="32">B13+G13</f>
        <v>332825.77999999997</v>
      </c>
      <c r="M13" s="7">
        <f t="shared" ref="M13" si="33">C13+H13</f>
        <v>-120</v>
      </c>
      <c r="N13" s="7">
        <f t="shared" ref="N13" si="34">D13+I13</f>
        <v>-286868.00000000006</v>
      </c>
      <c r="O13" s="7">
        <f t="shared" ref="O13" si="35">E13+J13</f>
        <v>45837.779999999926</v>
      </c>
      <c r="P13" s="7"/>
      <c r="Q13" s="7">
        <f>ROUND(O13*0.1,2)</f>
        <v>4583.78</v>
      </c>
      <c r="R13" s="7">
        <f t="shared" ref="R13" si="36">ROUND(Q13*0.15,2)</f>
        <v>687.57</v>
      </c>
      <c r="S13" s="7">
        <f t="shared" ref="S13" si="37">ROUND(Q13*0.85,2)</f>
        <v>3896.21</v>
      </c>
    </row>
    <row r="14" spans="1:19" ht="15" customHeight="1" x14ac:dyDescent="0.25">
      <c r="A14" s="25">
        <f t="shared" si="13"/>
        <v>45143</v>
      </c>
      <c r="B14" s="7">
        <v>41544.910000000003</v>
      </c>
      <c r="C14" s="7">
        <v>-30</v>
      </c>
      <c r="D14" s="7">
        <v>-30723.149999999998</v>
      </c>
      <c r="E14" s="7">
        <f t="shared" ref="E14" si="38">SUM(B14:D14)</f>
        <v>10791.760000000006</v>
      </c>
      <c r="F14" s="16"/>
      <c r="G14" s="7">
        <v>362735.69999999995</v>
      </c>
      <c r="H14" s="7">
        <v>-500</v>
      </c>
      <c r="I14" s="7">
        <v>-315780.15000000002</v>
      </c>
      <c r="J14" s="7">
        <f t="shared" ref="J14" si="39">SUM(G14:I14)</f>
        <v>46455.54999999993</v>
      </c>
      <c r="K14" s="16"/>
      <c r="L14" s="7">
        <f t="shared" ref="L14" si="40">B14+G14</f>
        <v>404280.61</v>
      </c>
      <c r="M14" s="7">
        <f t="shared" ref="M14" si="41">C14+H14</f>
        <v>-530</v>
      </c>
      <c r="N14" s="7">
        <f t="shared" ref="N14" si="42">D14+I14</f>
        <v>-346503.30000000005</v>
      </c>
      <c r="O14" s="7">
        <f t="shared" ref="O14" si="43">E14+J14</f>
        <v>57247.309999999939</v>
      </c>
      <c r="P14" s="7"/>
      <c r="Q14" s="7">
        <f>ROUND(O14*0.1,2)+0.01</f>
        <v>5724.74</v>
      </c>
      <c r="R14" s="7">
        <f t="shared" ref="R14" si="44">ROUND(Q14*0.15,2)</f>
        <v>858.71</v>
      </c>
      <c r="S14" s="7">
        <f t="shared" ref="S14" si="45">ROUND(Q14*0.85,2)</f>
        <v>4866.03</v>
      </c>
    </row>
    <row r="15" spans="1:19" ht="15" customHeight="1" x14ac:dyDescent="0.25">
      <c r="A15" s="25">
        <f t="shared" si="13"/>
        <v>45150</v>
      </c>
      <c r="B15" s="7">
        <v>62283.17</v>
      </c>
      <c r="C15" s="7">
        <v>-214</v>
      </c>
      <c r="D15" s="7">
        <v>-40564.85</v>
      </c>
      <c r="E15" s="7">
        <f t="shared" ref="E15" si="46">SUM(B15:D15)</f>
        <v>21504.32</v>
      </c>
      <c r="F15" s="16"/>
      <c r="G15" s="7">
        <v>372360.05000000005</v>
      </c>
      <c r="H15" s="7">
        <v>0</v>
      </c>
      <c r="I15" s="7">
        <v>-343657.38</v>
      </c>
      <c r="J15" s="7">
        <f t="shared" ref="J15" si="47">SUM(G15:I15)</f>
        <v>28702.670000000042</v>
      </c>
      <c r="K15" s="16"/>
      <c r="L15" s="7">
        <f t="shared" ref="L15" si="48">B15+G15</f>
        <v>434643.22000000003</v>
      </c>
      <c r="M15" s="7">
        <f t="shared" ref="M15" si="49">C15+H15</f>
        <v>-214</v>
      </c>
      <c r="N15" s="7">
        <f t="shared" ref="N15" si="50">D15+I15</f>
        <v>-384222.23</v>
      </c>
      <c r="O15" s="7">
        <f t="shared" ref="O15" si="51">E15+J15</f>
        <v>50206.990000000042</v>
      </c>
      <c r="P15" s="7"/>
      <c r="Q15" s="7">
        <f t="shared" ref="Q15:Q20" si="52">ROUND(O15*0.1,2)</f>
        <v>5020.7</v>
      </c>
      <c r="R15" s="7">
        <f>ROUND(Q15*0.15,2)-0.01</f>
        <v>753.1</v>
      </c>
      <c r="S15" s="7">
        <f t="shared" ref="S15" si="53">ROUND(Q15*0.85,2)</f>
        <v>4267.6000000000004</v>
      </c>
    </row>
    <row r="16" spans="1:19" ht="15" customHeight="1" x14ac:dyDescent="0.25">
      <c r="A16" s="25">
        <f t="shared" si="13"/>
        <v>45157</v>
      </c>
      <c r="B16" s="7">
        <v>41911.699999999997</v>
      </c>
      <c r="C16" s="7">
        <v>0</v>
      </c>
      <c r="D16" s="7">
        <v>-35016.699999999997</v>
      </c>
      <c r="E16" s="7">
        <f t="shared" ref="E16" si="54">SUM(B16:D16)</f>
        <v>6895</v>
      </c>
      <c r="F16" s="16"/>
      <c r="G16" s="7">
        <v>296655.88</v>
      </c>
      <c r="H16" s="7">
        <v>-50</v>
      </c>
      <c r="I16" s="7">
        <v>-272828.19000000006</v>
      </c>
      <c r="J16" s="7">
        <f t="shared" ref="J16" si="55">SUM(G16:I16)</f>
        <v>23777.689999999944</v>
      </c>
      <c r="K16" s="16"/>
      <c r="L16" s="7">
        <f t="shared" ref="L16" si="56">B16+G16</f>
        <v>338567.58</v>
      </c>
      <c r="M16" s="7">
        <f t="shared" ref="M16" si="57">C16+H16</f>
        <v>-50</v>
      </c>
      <c r="N16" s="7">
        <f t="shared" ref="N16" si="58">D16+I16</f>
        <v>-307844.89000000007</v>
      </c>
      <c r="O16" s="7">
        <f t="shared" ref="O16" si="59">E16+J16</f>
        <v>30672.689999999944</v>
      </c>
      <c r="P16" s="7"/>
      <c r="Q16" s="7">
        <f t="shared" si="52"/>
        <v>3067.27</v>
      </c>
      <c r="R16" s="7">
        <f t="shared" ref="R16:R21" si="60">ROUND(Q16*0.15,2)</f>
        <v>460.09</v>
      </c>
      <c r="S16" s="7">
        <f t="shared" ref="S16" si="61">ROUND(Q16*0.85,2)</f>
        <v>2607.1799999999998</v>
      </c>
    </row>
    <row r="17" spans="1:19" ht="15" customHeight="1" x14ac:dyDescent="0.25">
      <c r="A17" s="25">
        <f t="shared" si="13"/>
        <v>45164</v>
      </c>
      <c r="B17" s="7">
        <v>48353.8</v>
      </c>
      <c r="C17" s="7">
        <v>-763</v>
      </c>
      <c r="D17" s="7">
        <v>-32812</v>
      </c>
      <c r="E17" s="7">
        <f t="shared" ref="E17" si="62">SUM(B17:D17)</f>
        <v>14778.800000000003</v>
      </c>
      <c r="F17" s="16"/>
      <c r="G17" s="7">
        <v>278865.33</v>
      </c>
      <c r="H17" s="7">
        <v>0</v>
      </c>
      <c r="I17" s="7">
        <v>-243615.95</v>
      </c>
      <c r="J17" s="7">
        <f t="shared" ref="J17" si="63">SUM(G17:I17)</f>
        <v>35249.380000000005</v>
      </c>
      <c r="K17" s="16"/>
      <c r="L17" s="7">
        <f t="shared" ref="L17" si="64">B17+G17</f>
        <v>327219.13</v>
      </c>
      <c r="M17" s="7">
        <f t="shared" ref="M17" si="65">C17+H17</f>
        <v>-763</v>
      </c>
      <c r="N17" s="7">
        <f t="shared" ref="N17" si="66">D17+I17</f>
        <v>-276427.95</v>
      </c>
      <c r="O17" s="7">
        <f t="shared" ref="O17" si="67">E17+J17</f>
        <v>50028.180000000008</v>
      </c>
      <c r="P17" s="7"/>
      <c r="Q17" s="7">
        <f t="shared" si="52"/>
        <v>5002.82</v>
      </c>
      <c r="R17" s="7">
        <f t="shared" si="60"/>
        <v>750.42</v>
      </c>
      <c r="S17" s="7">
        <f t="shared" ref="S17" si="68">ROUND(Q17*0.85,2)</f>
        <v>4252.3999999999996</v>
      </c>
    </row>
    <row r="18" spans="1:19" ht="15" customHeight="1" x14ac:dyDescent="0.25">
      <c r="A18" s="25">
        <f t="shared" si="13"/>
        <v>45171</v>
      </c>
      <c r="B18" s="7">
        <v>76782.34</v>
      </c>
      <c r="C18" s="7">
        <v>-761</v>
      </c>
      <c r="D18" s="7">
        <v>-46013.299999999996</v>
      </c>
      <c r="E18" s="7">
        <f t="shared" ref="E18" si="69">SUM(B18:D18)</f>
        <v>30008.04</v>
      </c>
      <c r="F18" s="16"/>
      <c r="G18" s="7">
        <v>446388.89</v>
      </c>
      <c r="H18" s="7">
        <v>-21.39</v>
      </c>
      <c r="I18" s="7">
        <v>-437398.75</v>
      </c>
      <c r="J18" s="7">
        <f t="shared" ref="J18" si="70">SUM(G18:I18)</f>
        <v>8968.75</v>
      </c>
      <c r="K18" s="16"/>
      <c r="L18" s="7">
        <f t="shared" ref="L18" si="71">B18+G18</f>
        <v>523171.23</v>
      </c>
      <c r="M18" s="7">
        <f t="shared" ref="M18" si="72">C18+H18</f>
        <v>-782.39</v>
      </c>
      <c r="N18" s="7">
        <f t="shared" ref="N18" si="73">D18+I18</f>
        <v>-483412.05</v>
      </c>
      <c r="O18" s="7">
        <f t="shared" ref="O18" si="74">E18+J18</f>
        <v>38976.79</v>
      </c>
      <c r="P18" s="7"/>
      <c r="Q18" s="7">
        <f t="shared" si="52"/>
        <v>3897.68</v>
      </c>
      <c r="R18" s="7">
        <f t="shared" si="60"/>
        <v>584.65</v>
      </c>
      <c r="S18" s="7">
        <f t="shared" ref="S18" si="75">ROUND(Q18*0.85,2)</f>
        <v>3313.03</v>
      </c>
    </row>
    <row r="19" spans="1:19" ht="15" customHeight="1" x14ac:dyDescent="0.25">
      <c r="A19" s="25">
        <f t="shared" si="13"/>
        <v>45178</v>
      </c>
      <c r="B19" s="7">
        <v>103547.79999999999</v>
      </c>
      <c r="C19" s="7">
        <v>-2739</v>
      </c>
      <c r="D19" s="7">
        <v>-69469.899999999994</v>
      </c>
      <c r="E19" s="7">
        <f t="shared" ref="E19" si="76">SUM(B19:D19)</f>
        <v>31338.899999999994</v>
      </c>
      <c r="F19" s="16"/>
      <c r="G19" s="7">
        <v>477197.04000000004</v>
      </c>
      <c r="H19" s="7">
        <v>0</v>
      </c>
      <c r="I19" s="7">
        <v>-376685.6</v>
      </c>
      <c r="J19" s="7">
        <f t="shared" ref="J19" si="77">SUM(G19:I19)</f>
        <v>100511.44000000006</v>
      </c>
      <c r="K19" s="16"/>
      <c r="L19" s="7">
        <f t="shared" ref="L19" si="78">B19+G19</f>
        <v>580744.84000000008</v>
      </c>
      <c r="M19" s="7">
        <f t="shared" ref="M19" si="79">C19+H19</f>
        <v>-2739</v>
      </c>
      <c r="N19" s="7">
        <f t="shared" ref="N19" si="80">D19+I19</f>
        <v>-446155.5</v>
      </c>
      <c r="O19" s="7">
        <f t="shared" ref="O19" si="81">E19+J19</f>
        <v>131850.34000000005</v>
      </c>
      <c r="P19" s="7"/>
      <c r="Q19" s="7">
        <f t="shared" si="52"/>
        <v>13185.03</v>
      </c>
      <c r="R19" s="7">
        <f t="shared" si="60"/>
        <v>1977.75</v>
      </c>
      <c r="S19" s="7">
        <f t="shared" ref="S19" si="82">ROUND(Q19*0.85,2)</f>
        <v>11207.28</v>
      </c>
    </row>
    <row r="20" spans="1:19" ht="15" customHeight="1" x14ac:dyDescent="0.25">
      <c r="A20" s="25">
        <f t="shared" si="13"/>
        <v>45185</v>
      </c>
      <c r="B20" s="7">
        <v>175787.5</v>
      </c>
      <c r="C20" s="7">
        <v>-1694</v>
      </c>
      <c r="D20" s="7">
        <v>-92390.25</v>
      </c>
      <c r="E20" s="7">
        <f t="shared" ref="E20" si="83">SUM(B20:D20)</f>
        <v>81703.25</v>
      </c>
      <c r="F20" s="16"/>
      <c r="G20" s="7">
        <v>419098.90999999992</v>
      </c>
      <c r="H20" s="7">
        <v>-26</v>
      </c>
      <c r="I20" s="7">
        <v>-386324.41000000003</v>
      </c>
      <c r="J20" s="7">
        <f t="shared" ref="J20" si="84">SUM(G20:I20)</f>
        <v>32748.499999999884</v>
      </c>
      <c r="K20" s="16"/>
      <c r="L20" s="7">
        <f t="shared" ref="L20" si="85">B20+G20</f>
        <v>594886.40999999992</v>
      </c>
      <c r="M20" s="7">
        <f t="shared" ref="M20" si="86">C20+H20</f>
        <v>-1720</v>
      </c>
      <c r="N20" s="7">
        <f t="shared" ref="N20" si="87">D20+I20</f>
        <v>-478714.66000000003</v>
      </c>
      <c r="O20" s="7">
        <f t="shared" ref="O20" si="88">E20+J20</f>
        <v>114451.74999999988</v>
      </c>
      <c r="P20" s="7"/>
      <c r="Q20" s="7">
        <f t="shared" si="52"/>
        <v>11445.18</v>
      </c>
      <c r="R20" s="7">
        <f t="shared" si="60"/>
        <v>1716.78</v>
      </c>
      <c r="S20" s="7">
        <f t="shared" ref="S20" si="89">ROUND(Q20*0.85,2)</f>
        <v>9728.4</v>
      </c>
    </row>
    <row r="21" spans="1:19" ht="15" customHeight="1" x14ac:dyDescent="0.25">
      <c r="A21" s="25">
        <f t="shared" si="13"/>
        <v>45192</v>
      </c>
      <c r="B21" s="7">
        <v>140436.30000000002</v>
      </c>
      <c r="C21" s="7">
        <v>-564</v>
      </c>
      <c r="D21" s="7">
        <v>-127640.55</v>
      </c>
      <c r="E21" s="7">
        <f t="shared" ref="E21" si="90">SUM(B21:D21)</f>
        <v>12231.750000000015</v>
      </c>
      <c r="F21" s="16"/>
      <c r="G21" s="7">
        <v>482121.92999999993</v>
      </c>
      <c r="H21" s="7">
        <v>0</v>
      </c>
      <c r="I21" s="7">
        <v>-490708.97000000009</v>
      </c>
      <c r="J21" s="7">
        <f t="shared" ref="J21" si="91">SUM(G21:I21)</f>
        <v>-8587.0400000001537</v>
      </c>
      <c r="K21" s="16"/>
      <c r="L21" s="7">
        <f t="shared" ref="L21" si="92">B21+G21</f>
        <v>622558.23</v>
      </c>
      <c r="M21" s="7">
        <f t="shared" ref="M21" si="93">C21+H21</f>
        <v>-564</v>
      </c>
      <c r="N21" s="7">
        <f t="shared" ref="N21" si="94">D21+I21</f>
        <v>-618349.52000000014</v>
      </c>
      <c r="O21" s="7">
        <f t="shared" ref="O21" si="95">E21+J21</f>
        <v>3644.7099999998609</v>
      </c>
      <c r="P21" s="7"/>
      <c r="Q21" s="7">
        <f t="shared" ref="Q21" si="96">ROUND(O21*0.1,2)</f>
        <v>364.47</v>
      </c>
      <c r="R21" s="7">
        <f t="shared" si="60"/>
        <v>54.67</v>
      </c>
      <c r="S21" s="7">
        <f t="shared" ref="S21" si="97">ROUND(Q21*0.85,2)</f>
        <v>309.8</v>
      </c>
    </row>
    <row r="22" spans="1:19" ht="15" customHeight="1" x14ac:dyDescent="0.25">
      <c r="A22" s="25">
        <f t="shared" si="13"/>
        <v>45199</v>
      </c>
      <c r="B22" s="7">
        <v>191993.06</v>
      </c>
      <c r="C22" s="7">
        <v>-4485</v>
      </c>
      <c r="D22" s="7">
        <v>-125473.69999999998</v>
      </c>
      <c r="E22" s="7">
        <f t="shared" ref="E22" si="98">SUM(B22:D22)</f>
        <v>62034.360000000015</v>
      </c>
      <c r="F22" s="16"/>
      <c r="G22" s="7">
        <v>507084.66000000003</v>
      </c>
      <c r="H22" s="7">
        <v>0</v>
      </c>
      <c r="I22" s="7">
        <v>-515640.66000000003</v>
      </c>
      <c r="J22" s="7">
        <f t="shared" ref="J22" si="99">SUM(G22:I22)</f>
        <v>-8556</v>
      </c>
      <c r="K22" s="16"/>
      <c r="L22" s="7">
        <f t="shared" ref="L22" si="100">B22+G22</f>
        <v>699077.72</v>
      </c>
      <c r="M22" s="7">
        <f t="shared" ref="M22" si="101">C22+H22</f>
        <v>-4485</v>
      </c>
      <c r="N22" s="7">
        <f t="shared" ref="N22" si="102">D22+I22</f>
        <v>-641114.36</v>
      </c>
      <c r="O22" s="7">
        <f t="shared" ref="O22" si="103">E22+J22</f>
        <v>53478.360000000015</v>
      </c>
      <c r="P22" s="7"/>
      <c r="Q22" s="7">
        <f>ROUND(O22*0.1,2)-0.01</f>
        <v>5347.83</v>
      </c>
      <c r="R22" s="7">
        <f t="shared" ref="R22" si="104">ROUND(Q22*0.15,2)</f>
        <v>802.17</v>
      </c>
      <c r="S22" s="7">
        <f t="shared" ref="S22" si="105">ROUND(Q22*0.85,2)</f>
        <v>4545.66</v>
      </c>
    </row>
    <row r="23" spans="1:19" ht="15" customHeight="1" x14ac:dyDescent="0.25">
      <c r="A23" s="25">
        <f t="shared" si="13"/>
        <v>45206</v>
      </c>
      <c r="B23" s="7">
        <v>124716.85</v>
      </c>
      <c r="C23" s="7">
        <v>-947</v>
      </c>
      <c r="D23" s="7">
        <v>-127341.25</v>
      </c>
      <c r="E23" s="7">
        <f t="shared" ref="E23" si="106">SUM(B23:D23)</f>
        <v>-3571.3999999999942</v>
      </c>
      <c r="F23" s="16"/>
      <c r="G23" s="7">
        <v>524642.80999999994</v>
      </c>
      <c r="H23" s="7">
        <v>-381</v>
      </c>
      <c r="I23" s="7">
        <v>-501363.04000000004</v>
      </c>
      <c r="J23" s="7">
        <f t="shared" ref="J23" si="107">SUM(G23:I23)</f>
        <v>22898.769999999902</v>
      </c>
      <c r="K23" s="16"/>
      <c r="L23" s="7">
        <f t="shared" ref="L23" si="108">B23+G23</f>
        <v>649359.65999999992</v>
      </c>
      <c r="M23" s="7">
        <f t="shared" ref="M23" si="109">C23+H23</f>
        <v>-1328</v>
      </c>
      <c r="N23" s="7">
        <f t="shared" ref="N23" si="110">D23+I23</f>
        <v>-628704.29</v>
      </c>
      <c r="O23" s="7">
        <f t="shared" ref="O23" si="111">E23+J23</f>
        <v>19327.369999999908</v>
      </c>
      <c r="P23" s="7"/>
      <c r="Q23" s="7">
        <f>ROUND(O23*0.1,2)</f>
        <v>1932.74</v>
      </c>
      <c r="R23" s="7">
        <f t="shared" ref="R23" si="112">ROUND(Q23*0.15,2)</f>
        <v>289.91000000000003</v>
      </c>
      <c r="S23" s="7">
        <f t="shared" ref="S23" si="113">ROUND(Q23*0.85,2)</f>
        <v>1642.83</v>
      </c>
    </row>
    <row r="24" spans="1:19" ht="15" customHeight="1" x14ac:dyDescent="0.25">
      <c r="A24" s="25">
        <f t="shared" si="13"/>
        <v>45213</v>
      </c>
      <c r="B24" s="7">
        <v>162501.57</v>
      </c>
      <c r="C24" s="7">
        <v>-1500.5</v>
      </c>
      <c r="D24" s="7">
        <v>-121976.35</v>
      </c>
      <c r="E24" s="7">
        <f t="shared" ref="E24" si="114">SUM(B24:D24)</f>
        <v>39024.720000000001</v>
      </c>
      <c r="F24" s="16"/>
      <c r="G24" s="7">
        <v>535288.8899999999</v>
      </c>
      <c r="H24" s="7">
        <v>-133</v>
      </c>
      <c r="I24" s="7">
        <v>-478056.20000000007</v>
      </c>
      <c r="J24" s="7">
        <f t="shared" ref="J24" si="115">SUM(G24:I24)</f>
        <v>57099.689999999828</v>
      </c>
      <c r="K24" s="16"/>
      <c r="L24" s="7">
        <f t="shared" ref="L24" si="116">B24+G24</f>
        <v>697790.46</v>
      </c>
      <c r="M24" s="7">
        <f t="shared" ref="M24" si="117">C24+H24</f>
        <v>-1633.5</v>
      </c>
      <c r="N24" s="7">
        <f t="shared" ref="N24" si="118">D24+I24</f>
        <v>-600032.55000000005</v>
      </c>
      <c r="O24" s="7">
        <f t="shared" ref="O24" si="119">E24+J24</f>
        <v>96124.409999999829</v>
      </c>
      <c r="P24" s="7"/>
      <c r="Q24" s="7">
        <f>ROUND(O24*0.1,2)</f>
        <v>9612.44</v>
      </c>
      <c r="R24" s="7">
        <f t="shared" ref="R24" si="120">ROUND(Q24*0.15,2)</f>
        <v>1441.87</v>
      </c>
      <c r="S24" s="7">
        <f t="shared" ref="S24" si="121">ROUND(Q24*0.85,2)</f>
        <v>8170.57</v>
      </c>
    </row>
    <row r="25" spans="1:19" ht="15" customHeight="1" x14ac:dyDescent="0.25">
      <c r="A25" s="25">
        <f t="shared" si="13"/>
        <v>45220</v>
      </c>
      <c r="B25" s="7">
        <v>264939.93000000005</v>
      </c>
      <c r="C25" s="7">
        <v>-7654</v>
      </c>
      <c r="D25" s="7">
        <v>-154069.1</v>
      </c>
      <c r="E25" s="7">
        <f t="shared" ref="E25" si="122">SUM(B25:D25)</f>
        <v>103216.83000000005</v>
      </c>
      <c r="F25" s="16"/>
      <c r="G25" s="7">
        <v>563134.86</v>
      </c>
      <c r="H25" s="7">
        <v>0</v>
      </c>
      <c r="I25" s="7">
        <v>-514277.64</v>
      </c>
      <c r="J25" s="7">
        <f t="shared" ref="J25" si="123">SUM(G25:I25)</f>
        <v>48857.219999999972</v>
      </c>
      <c r="K25" s="16"/>
      <c r="L25" s="7">
        <f t="shared" ref="L25" si="124">B25+G25</f>
        <v>828074.79</v>
      </c>
      <c r="M25" s="7">
        <f t="shared" ref="M25" si="125">C25+H25</f>
        <v>-7654</v>
      </c>
      <c r="N25" s="7">
        <f t="shared" ref="N25" si="126">D25+I25</f>
        <v>-668346.74</v>
      </c>
      <c r="O25" s="7">
        <f t="shared" ref="O25" si="127">E25+J25</f>
        <v>152074.05000000002</v>
      </c>
      <c r="P25" s="7"/>
      <c r="Q25" s="7">
        <f>ROUND(O25*0.1,2)</f>
        <v>15207.41</v>
      </c>
      <c r="R25" s="7">
        <f t="shared" ref="R25" si="128">ROUND(Q25*0.15,2)</f>
        <v>2281.11</v>
      </c>
      <c r="S25" s="7">
        <f t="shared" ref="S25" si="129">ROUND(Q25*0.85,2)</f>
        <v>12926.3</v>
      </c>
    </row>
    <row r="26" spans="1:19" ht="15" customHeight="1" x14ac:dyDescent="0.25">
      <c r="A26" s="25">
        <f t="shared" si="13"/>
        <v>45227</v>
      </c>
      <c r="B26" s="7">
        <v>280010.49</v>
      </c>
      <c r="C26" s="7">
        <v>-9889</v>
      </c>
      <c r="D26" s="7">
        <v>-190913.25</v>
      </c>
      <c r="E26" s="7">
        <f t="shared" ref="E26" si="130">SUM(B26:D26)</f>
        <v>79208.239999999991</v>
      </c>
      <c r="F26" s="16"/>
      <c r="G26" s="7">
        <v>533138.90999999992</v>
      </c>
      <c r="H26" s="7">
        <v>0</v>
      </c>
      <c r="I26" s="7">
        <v>-517766.51</v>
      </c>
      <c r="J26" s="7">
        <f t="shared" ref="J26" si="131">SUM(G26:I26)</f>
        <v>15372.399999999907</v>
      </c>
      <c r="K26" s="16"/>
      <c r="L26" s="7">
        <f t="shared" ref="L26" si="132">B26+G26</f>
        <v>813149.39999999991</v>
      </c>
      <c r="M26" s="7">
        <f t="shared" ref="M26" si="133">C26+H26</f>
        <v>-9889</v>
      </c>
      <c r="N26" s="7">
        <f t="shared" ref="N26" si="134">D26+I26</f>
        <v>-708679.76</v>
      </c>
      <c r="O26" s="7">
        <f t="shared" ref="O26" si="135">E26+J26</f>
        <v>94580.639999999898</v>
      </c>
      <c r="P26" s="7"/>
      <c r="Q26" s="7">
        <f>ROUND(O26*0.1,2)+0.01</f>
        <v>9458.07</v>
      </c>
      <c r="R26" s="7">
        <f t="shared" ref="R26" si="136">ROUND(Q26*0.15,2)</f>
        <v>1418.71</v>
      </c>
      <c r="S26" s="7">
        <f t="shared" ref="S26" si="137">ROUND(Q26*0.85,2)</f>
        <v>8039.36</v>
      </c>
    </row>
    <row r="27" spans="1:19" ht="15" customHeight="1" x14ac:dyDescent="0.25">
      <c r="A27" s="25">
        <f t="shared" si="13"/>
        <v>45234</v>
      </c>
      <c r="B27" s="7">
        <v>156215.41000000003</v>
      </c>
      <c r="C27" s="7">
        <v>-711</v>
      </c>
      <c r="D27" s="7">
        <v>-136560.4</v>
      </c>
      <c r="E27" s="7">
        <f t="shared" ref="E27" si="138">SUM(B27:D27)</f>
        <v>18944.010000000038</v>
      </c>
      <c r="F27" s="16"/>
      <c r="G27" s="7">
        <v>644365.53999999992</v>
      </c>
      <c r="H27" s="7">
        <v>0</v>
      </c>
      <c r="I27" s="7">
        <v>-614979.09000000008</v>
      </c>
      <c r="J27" s="7">
        <f t="shared" ref="J27" si="139">SUM(G27:I27)</f>
        <v>29386.449999999837</v>
      </c>
      <c r="K27" s="16"/>
      <c r="L27" s="7">
        <f t="shared" ref="L27" si="140">B27+G27</f>
        <v>800580.95</v>
      </c>
      <c r="M27" s="7">
        <f t="shared" ref="M27" si="141">C27+H27</f>
        <v>-711</v>
      </c>
      <c r="N27" s="7">
        <f t="shared" ref="N27" si="142">D27+I27</f>
        <v>-751539.49000000011</v>
      </c>
      <c r="O27" s="7">
        <f t="shared" ref="O27" si="143">E27+J27</f>
        <v>48330.459999999875</v>
      </c>
      <c r="P27" s="7"/>
      <c r="Q27" s="7">
        <f>ROUND(O27*0.1,2)-0.01</f>
        <v>4833.04</v>
      </c>
      <c r="R27" s="7">
        <f t="shared" ref="R27" si="144">ROUND(Q27*0.15,2)</f>
        <v>724.96</v>
      </c>
      <c r="S27" s="7">
        <f t="shared" ref="S27" si="145">ROUND(Q27*0.85,2)</f>
        <v>4108.08</v>
      </c>
    </row>
    <row r="28" spans="1:19" ht="15" customHeight="1" x14ac:dyDescent="0.25">
      <c r="A28" s="25">
        <f t="shared" si="13"/>
        <v>45241</v>
      </c>
      <c r="B28" s="7">
        <v>281048.49</v>
      </c>
      <c r="C28" s="7">
        <v>-675</v>
      </c>
      <c r="D28" s="7">
        <v>-299909.7</v>
      </c>
      <c r="E28" s="7">
        <f t="shared" ref="E28:E29" si="146">SUM(B28:D28)</f>
        <v>-19536.210000000021</v>
      </c>
      <c r="F28" s="16"/>
      <c r="G28" s="7">
        <v>609405.47</v>
      </c>
      <c r="H28" s="7">
        <v>-10</v>
      </c>
      <c r="I28" s="7">
        <v>-574834.51</v>
      </c>
      <c r="J28" s="7">
        <f t="shared" ref="J28:J29" si="147">SUM(G28:I28)</f>
        <v>34560.959999999963</v>
      </c>
      <c r="K28" s="16"/>
      <c r="L28" s="7">
        <f t="shared" ref="L28:L29" si="148">B28+G28</f>
        <v>890453.96</v>
      </c>
      <c r="M28" s="7">
        <f t="shared" ref="M28:M29" si="149">C28+H28</f>
        <v>-685</v>
      </c>
      <c r="N28" s="7">
        <f t="shared" ref="N28:N29" si="150">D28+I28</f>
        <v>-874744.21</v>
      </c>
      <c r="O28" s="7">
        <f t="shared" ref="O28:O29" si="151">E28+J28</f>
        <v>15024.749999999942</v>
      </c>
      <c r="P28" s="7"/>
      <c r="Q28" s="7">
        <f>ROUND(O28*0.1,2)+0.01</f>
        <v>1502.48</v>
      </c>
      <c r="R28" s="7">
        <f t="shared" ref="R28:R29" si="152">ROUND(Q28*0.15,2)</f>
        <v>225.37</v>
      </c>
      <c r="S28" s="7">
        <f t="shared" ref="S28:S29" si="153">ROUND(Q28*0.85,2)</f>
        <v>1277.1099999999999</v>
      </c>
    </row>
    <row r="29" spans="1:19" ht="15" customHeight="1" x14ac:dyDescent="0.25">
      <c r="A29" s="25">
        <f t="shared" si="13"/>
        <v>45248</v>
      </c>
      <c r="B29" s="7">
        <v>192306.7</v>
      </c>
      <c r="C29" s="7">
        <v>-5146</v>
      </c>
      <c r="D29" s="7">
        <v>-162748.79999999999</v>
      </c>
      <c r="E29" s="7">
        <f t="shared" si="146"/>
        <v>24411.900000000023</v>
      </c>
      <c r="F29" s="16"/>
      <c r="G29" s="7">
        <v>546768.98</v>
      </c>
      <c r="H29" s="7">
        <v>-11</v>
      </c>
      <c r="I29" s="7">
        <v>-547413.35</v>
      </c>
      <c r="J29" s="7">
        <f t="shared" si="147"/>
        <v>-655.36999999999534</v>
      </c>
      <c r="K29" s="16"/>
      <c r="L29" s="7">
        <f t="shared" si="148"/>
        <v>739075.67999999993</v>
      </c>
      <c r="M29" s="7">
        <f t="shared" si="149"/>
        <v>-5157</v>
      </c>
      <c r="N29" s="7">
        <f t="shared" si="150"/>
        <v>-710162.14999999991</v>
      </c>
      <c r="O29" s="7">
        <f t="shared" si="151"/>
        <v>23756.530000000028</v>
      </c>
      <c r="P29" s="7"/>
      <c r="Q29" s="7">
        <f>ROUND(O29*0.1,2)</f>
        <v>2375.65</v>
      </c>
      <c r="R29" s="7">
        <f t="shared" si="152"/>
        <v>356.35</v>
      </c>
      <c r="S29" s="7">
        <f t="shared" si="153"/>
        <v>2019.3</v>
      </c>
    </row>
    <row r="30" spans="1:19" ht="15" customHeight="1" x14ac:dyDescent="0.25">
      <c r="A30" s="25">
        <f t="shared" si="13"/>
        <v>45255</v>
      </c>
      <c r="B30" s="7">
        <v>148317.79999999999</v>
      </c>
      <c r="C30" s="7">
        <v>-807.5</v>
      </c>
      <c r="D30" s="7">
        <v>-159269.19999999998</v>
      </c>
      <c r="E30" s="7">
        <f t="shared" ref="E30" si="154">SUM(B30:D30)</f>
        <v>-11758.899999999994</v>
      </c>
      <c r="F30" s="16"/>
      <c r="G30" s="7">
        <v>638545.80000000005</v>
      </c>
      <c r="H30" s="7">
        <v>-25</v>
      </c>
      <c r="I30" s="7">
        <v>-609236.22</v>
      </c>
      <c r="J30" s="7">
        <f t="shared" ref="J30" si="155">SUM(G30:I30)</f>
        <v>29284.580000000075</v>
      </c>
      <c r="K30" s="16"/>
      <c r="L30" s="7">
        <f t="shared" ref="L30" si="156">B30+G30</f>
        <v>786863.60000000009</v>
      </c>
      <c r="M30" s="7">
        <f t="shared" ref="M30" si="157">C30+H30</f>
        <v>-832.5</v>
      </c>
      <c r="N30" s="7">
        <f t="shared" ref="N30" si="158">D30+I30</f>
        <v>-768505.41999999993</v>
      </c>
      <c r="O30" s="7">
        <f t="shared" ref="O30" si="159">E30+J30</f>
        <v>17525.68000000008</v>
      </c>
      <c r="P30" s="7"/>
      <c r="Q30" s="7">
        <f>ROUND(O30*0.1,2)</f>
        <v>1752.57</v>
      </c>
      <c r="R30" s="7">
        <f t="shared" ref="R30" si="160">ROUND(Q30*0.15,2)</f>
        <v>262.89</v>
      </c>
      <c r="S30" s="7">
        <f t="shared" ref="S30" si="161">ROUND(Q30*0.85,2)</f>
        <v>1489.68</v>
      </c>
    </row>
    <row r="31" spans="1:19" ht="15" customHeight="1" x14ac:dyDescent="0.25">
      <c r="A31" s="25">
        <f t="shared" si="13"/>
        <v>45262</v>
      </c>
      <c r="B31" s="7">
        <v>143664.15</v>
      </c>
      <c r="C31" s="7">
        <v>-2278</v>
      </c>
      <c r="D31" s="7">
        <v>-131369.05000000002</v>
      </c>
      <c r="E31" s="7">
        <f t="shared" ref="E31" si="162">SUM(B31:D31)</f>
        <v>10017.099999999977</v>
      </c>
      <c r="F31" s="16"/>
      <c r="G31" s="7">
        <v>585528.56999999995</v>
      </c>
      <c r="H31" s="7">
        <v>0</v>
      </c>
      <c r="I31" s="7">
        <v>-558942.11</v>
      </c>
      <c r="J31" s="7">
        <f t="shared" ref="J31" si="163">SUM(G31:I31)</f>
        <v>26586.459999999963</v>
      </c>
      <c r="K31" s="16"/>
      <c r="L31" s="7">
        <f t="shared" ref="L31" si="164">B31+G31</f>
        <v>729192.72</v>
      </c>
      <c r="M31" s="7">
        <f t="shared" ref="M31" si="165">C31+H31</f>
        <v>-2278</v>
      </c>
      <c r="N31" s="7">
        <f t="shared" ref="N31" si="166">D31+I31</f>
        <v>-690311.16</v>
      </c>
      <c r="O31" s="7">
        <f t="shared" ref="O31" si="167">E31+J31</f>
        <v>36603.559999999939</v>
      </c>
      <c r="P31" s="7"/>
      <c r="Q31" s="7">
        <f>ROUND(O31*0.1,2)</f>
        <v>3660.36</v>
      </c>
      <c r="R31" s="7">
        <f t="shared" ref="R31" si="168">ROUND(Q31*0.15,2)</f>
        <v>549.04999999999995</v>
      </c>
      <c r="S31" s="7">
        <f t="shared" ref="S31" si="169">ROUND(Q31*0.85,2)</f>
        <v>3111.31</v>
      </c>
    </row>
    <row r="32" spans="1:19" ht="15" customHeight="1" x14ac:dyDescent="0.25">
      <c r="A32" s="25">
        <f t="shared" si="13"/>
        <v>45269</v>
      </c>
      <c r="B32" s="7">
        <v>154447.85</v>
      </c>
      <c r="C32" s="7">
        <v>-3020</v>
      </c>
      <c r="D32" s="7">
        <v>-203318</v>
      </c>
      <c r="E32" s="7">
        <f t="shared" ref="E32" si="170">SUM(B32:D32)</f>
        <v>-51890.149999999994</v>
      </c>
      <c r="F32" s="16"/>
      <c r="G32" s="7">
        <v>562990.58000000007</v>
      </c>
      <c r="H32" s="7">
        <v>-25</v>
      </c>
      <c r="I32" s="7">
        <v>-522294.84</v>
      </c>
      <c r="J32" s="7">
        <f t="shared" ref="J32" si="171">SUM(G32:I32)</f>
        <v>40670.740000000049</v>
      </c>
      <c r="K32" s="16"/>
      <c r="L32" s="7">
        <f t="shared" ref="L32" si="172">B32+G32</f>
        <v>717438.43</v>
      </c>
      <c r="M32" s="7">
        <f t="shared" ref="M32" si="173">C32+H32</f>
        <v>-3045</v>
      </c>
      <c r="N32" s="7">
        <f t="shared" ref="N32" si="174">D32+I32</f>
        <v>-725612.84000000008</v>
      </c>
      <c r="O32" s="7">
        <f t="shared" ref="O32" si="175">E32+J32</f>
        <v>-11219.409999999945</v>
      </c>
      <c r="P32" s="7"/>
      <c r="Q32" s="7">
        <f>ROUND(O32*0.1,2)</f>
        <v>-1121.94</v>
      </c>
      <c r="R32" s="7">
        <f t="shared" ref="R32" si="176">ROUND(Q32*0.15,2)</f>
        <v>-168.29</v>
      </c>
      <c r="S32" s="7">
        <f t="shared" ref="S32" si="177">ROUND(Q32*0.85,2)</f>
        <v>-953.65</v>
      </c>
    </row>
    <row r="33" spans="1:19" ht="15" customHeight="1" x14ac:dyDescent="0.25">
      <c r="A33" s="25">
        <f t="shared" si="13"/>
        <v>45276</v>
      </c>
      <c r="B33" s="7">
        <v>185000.80999999997</v>
      </c>
      <c r="C33" s="7">
        <v>-10158</v>
      </c>
      <c r="D33" s="7">
        <v>-194182.65</v>
      </c>
      <c r="E33" s="7">
        <f t="shared" ref="E33" si="178">SUM(B33:D33)</f>
        <v>-19339.840000000026</v>
      </c>
      <c r="F33" s="16"/>
      <c r="G33" s="7">
        <v>557448.4</v>
      </c>
      <c r="H33" s="7">
        <v>0</v>
      </c>
      <c r="I33" s="7">
        <v>-506392.00000000006</v>
      </c>
      <c r="J33" s="7">
        <f t="shared" ref="J33" si="179">SUM(G33:I33)</f>
        <v>51056.399999999965</v>
      </c>
      <c r="K33" s="16"/>
      <c r="L33" s="7">
        <f t="shared" ref="L33" si="180">B33+G33</f>
        <v>742449.21</v>
      </c>
      <c r="M33" s="7">
        <f t="shared" ref="M33" si="181">C33+H33</f>
        <v>-10158</v>
      </c>
      <c r="N33" s="7">
        <f t="shared" ref="N33" si="182">D33+I33</f>
        <v>-700574.65</v>
      </c>
      <c r="O33" s="7">
        <f t="shared" ref="O33" si="183">E33+J33</f>
        <v>31716.559999999939</v>
      </c>
      <c r="P33" s="7"/>
      <c r="Q33" s="7">
        <f>ROUND(O33*0.1,2)</f>
        <v>3171.66</v>
      </c>
      <c r="R33" s="7">
        <f t="shared" ref="R33" si="184">ROUND(Q33*0.15,2)</f>
        <v>475.75</v>
      </c>
      <c r="S33" s="7">
        <f t="shared" ref="S33" si="185">ROUND(Q33*0.85,2)</f>
        <v>2695.91</v>
      </c>
    </row>
    <row r="34" spans="1:19" ht="15" customHeight="1" x14ac:dyDescent="0.25">
      <c r="A34" s="25">
        <f t="shared" si="13"/>
        <v>45283</v>
      </c>
      <c r="B34" s="7">
        <v>165920.35</v>
      </c>
      <c r="C34" s="7">
        <v>-583</v>
      </c>
      <c r="D34" s="7">
        <v>-126761.75</v>
      </c>
      <c r="E34" s="7">
        <f t="shared" ref="E34" si="186">SUM(B34:D34)</f>
        <v>38575.600000000006</v>
      </c>
      <c r="F34" s="16"/>
      <c r="G34" s="7">
        <v>640201.28999999992</v>
      </c>
      <c r="H34" s="7">
        <v>0</v>
      </c>
      <c r="I34" s="7">
        <v>-610901.02999999991</v>
      </c>
      <c r="J34" s="7">
        <f t="shared" ref="J34" si="187">SUM(G34:I34)</f>
        <v>29300.260000000009</v>
      </c>
      <c r="K34" s="16"/>
      <c r="L34" s="7">
        <f t="shared" ref="L34" si="188">B34+G34</f>
        <v>806121.6399999999</v>
      </c>
      <c r="M34" s="7">
        <f t="shared" ref="M34" si="189">C34+H34</f>
        <v>-583</v>
      </c>
      <c r="N34" s="7">
        <f t="shared" ref="N34" si="190">D34+I34</f>
        <v>-737662.77999999991</v>
      </c>
      <c r="O34" s="7">
        <f t="shared" ref="O34" si="191">E34+J34</f>
        <v>67875.860000000015</v>
      </c>
      <c r="P34" s="7"/>
      <c r="Q34" s="7">
        <f>ROUND(O34*0.1,2)-0.01</f>
        <v>6787.58</v>
      </c>
      <c r="R34" s="7">
        <f t="shared" ref="R34" si="192">ROUND(Q34*0.15,2)</f>
        <v>1018.14</v>
      </c>
      <c r="S34" s="7">
        <f t="shared" ref="S34" si="193">ROUND(Q34*0.85,2)</f>
        <v>5769.44</v>
      </c>
    </row>
    <row r="35" spans="1:19" ht="15" customHeight="1" x14ac:dyDescent="0.25">
      <c r="A35" s="25">
        <f t="shared" si="13"/>
        <v>45290</v>
      </c>
      <c r="B35" s="7">
        <v>193464.51</v>
      </c>
      <c r="C35" s="7">
        <v>-211</v>
      </c>
      <c r="D35" s="7">
        <v>-121599.50000000001</v>
      </c>
      <c r="E35" s="7">
        <f t="shared" ref="E35" si="194">SUM(B35:D35)</f>
        <v>71654.009999999995</v>
      </c>
      <c r="F35" s="16"/>
      <c r="G35" s="7">
        <v>973001.78</v>
      </c>
      <c r="H35" s="7">
        <v>0</v>
      </c>
      <c r="I35" s="7">
        <v>-914091.22</v>
      </c>
      <c r="J35" s="7">
        <f t="shared" ref="J35" si="195">SUM(G35:I35)</f>
        <v>58910.560000000056</v>
      </c>
      <c r="K35" s="16"/>
      <c r="L35" s="7">
        <f t="shared" ref="L35" si="196">B35+G35</f>
        <v>1166466.29</v>
      </c>
      <c r="M35" s="7">
        <f t="shared" ref="M35" si="197">C35+H35</f>
        <v>-211</v>
      </c>
      <c r="N35" s="7">
        <f t="shared" ref="N35" si="198">D35+I35</f>
        <v>-1035690.72</v>
      </c>
      <c r="O35" s="7">
        <f t="shared" ref="O35" si="199">E35+J35</f>
        <v>130564.57000000005</v>
      </c>
      <c r="P35" s="7"/>
      <c r="Q35" s="7">
        <f>ROUND(O35*0.1,2)-0.01</f>
        <v>13056.449999999999</v>
      </c>
      <c r="R35" s="7">
        <f t="shared" ref="R35" si="200">ROUND(Q35*0.15,2)</f>
        <v>1958.47</v>
      </c>
      <c r="S35" s="7">
        <f t="shared" ref="S35" si="201">ROUND(Q35*0.85,2)</f>
        <v>11097.98</v>
      </c>
    </row>
    <row r="36" spans="1:19" ht="15" customHeight="1" x14ac:dyDescent="0.25">
      <c r="A36" s="25">
        <f t="shared" si="13"/>
        <v>45297</v>
      </c>
      <c r="B36" s="7">
        <v>97786.63</v>
      </c>
      <c r="C36" s="7">
        <v>-423.65</v>
      </c>
      <c r="D36" s="7">
        <v>-102713.60000000001</v>
      </c>
      <c r="E36" s="7">
        <f t="shared" ref="E36" si="202">SUM(B36:D36)</f>
        <v>-5350.6199999999953</v>
      </c>
      <c r="F36" s="16"/>
      <c r="G36" s="7">
        <v>748440.42</v>
      </c>
      <c r="H36" s="7">
        <v>0</v>
      </c>
      <c r="I36" s="7">
        <v>-712876.27</v>
      </c>
      <c r="J36" s="7">
        <f t="shared" ref="J36" si="203">SUM(G36:I36)</f>
        <v>35564.150000000023</v>
      </c>
      <c r="K36" s="16"/>
      <c r="L36" s="7">
        <f t="shared" ref="L36" si="204">B36+G36</f>
        <v>846227.05</v>
      </c>
      <c r="M36" s="7">
        <f t="shared" ref="M36" si="205">C36+H36</f>
        <v>-423.65</v>
      </c>
      <c r="N36" s="7">
        <f t="shared" ref="N36" si="206">D36+I36</f>
        <v>-815589.87</v>
      </c>
      <c r="O36" s="7">
        <f t="shared" ref="O36" si="207">E36+J36</f>
        <v>30213.530000000028</v>
      </c>
      <c r="P36" s="7"/>
      <c r="Q36" s="7">
        <f>ROUND(O36*0.1,2)+0.01</f>
        <v>3021.36</v>
      </c>
      <c r="R36" s="7">
        <f t="shared" ref="R36" si="208">ROUND(Q36*0.15,2)</f>
        <v>453.2</v>
      </c>
      <c r="S36" s="7">
        <f t="shared" ref="S36" si="209">ROUND(Q36*0.85,2)</f>
        <v>2568.16</v>
      </c>
    </row>
    <row r="37" spans="1:19" ht="15" customHeight="1" x14ac:dyDescent="0.25">
      <c r="A37" s="25">
        <f t="shared" si="13"/>
        <v>45304</v>
      </c>
      <c r="B37" s="7">
        <v>134045.15</v>
      </c>
      <c r="C37" s="7">
        <v>-80</v>
      </c>
      <c r="D37" s="7">
        <v>-130946.70000000001</v>
      </c>
      <c r="E37" s="7">
        <f t="shared" ref="E37" si="210">SUM(B37:D37)</f>
        <v>3018.4499999999825</v>
      </c>
      <c r="F37" s="16"/>
      <c r="G37" s="7">
        <v>654048.06000000006</v>
      </c>
      <c r="H37" s="7">
        <v>0</v>
      </c>
      <c r="I37" s="7">
        <v>-655552.24</v>
      </c>
      <c r="J37" s="7">
        <f t="shared" ref="J37" si="211">SUM(G37:I37)</f>
        <v>-1504.1799999999348</v>
      </c>
      <c r="K37" s="16"/>
      <c r="L37" s="7">
        <f t="shared" ref="L37" si="212">B37+G37</f>
        <v>788093.21000000008</v>
      </c>
      <c r="M37" s="7">
        <f t="shared" ref="M37" si="213">C37+H37</f>
        <v>-80</v>
      </c>
      <c r="N37" s="7">
        <f t="shared" ref="N37" si="214">D37+I37</f>
        <v>-786498.94</v>
      </c>
      <c r="O37" s="7">
        <f t="shared" ref="O37" si="215">E37+J37</f>
        <v>1514.2700000000477</v>
      </c>
      <c r="P37" s="7"/>
      <c r="Q37" s="7">
        <f>ROUND(O37*0.1,2)-0.01</f>
        <v>151.42000000000002</v>
      </c>
      <c r="R37" s="7">
        <f t="shared" ref="R37" si="216">ROUND(Q37*0.15,2)</f>
        <v>22.71</v>
      </c>
      <c r="S37" s="7">
        <f t="shared" ref="S37" si="217">ROUND(Q37*0.85,2)</f>
        <v>128.71</v>
      </c>
    </row>
    <row r="38" spans="1:19" ht="15" customHeight="1" x14ac:dyDescent="0.25">
      <c r="A38" s="25">
        <f t="shared" si="13"/>
        <v>45311</v>
      </c>
      <c r="B38" s="7">
        <v>173918.55</v>
      </c>
      <c r="C38" s="7">
        <v>-20295</v>
      </c>
      <c r="D38" s="7">
        <v>-145663.34999999998</v>
      </c>
      <c r="E38" s="7">
        <f t="shared" ref="E38" si="218">SUM(B38:D38)</f>
        <v>7960.2000000000116</v>
      </c>
      <c r="F38" s="16"/>
      <c r="G38" s="7">
        <v>664979.94999999995</v>
      </c>
      <c r="H38" s="7">
        <v>-50</v>
      </c>
      <c r="I38" s="7">
        <v>-640289.52</v>
      </c>
      <c r="J38" s="7">
        <f t="shared" ref="J38" si="219">SUM(G38:I38)</f>
        <v>24640.429999999935</v>
      </c>
      <c r="K38" s="16"/>
      <c r="L38" s="7">
        <f t="shared" ref="L38" si="220">B38+G38</f>
        <v>838898.5</v>
      </c>
      <c r="M38" s="7">
        <f t="shared" ref="M38" si="221">C38+H38</f>
        <v>-20345</v>
      </c>
      <c r="N38" s="7">
        <f t="shared" ref="N38" si="222">D38+I38</f>
        <v>-785952.87</v>
      </c>
      <c r="O38" s="7">
        <f t="shared" ref="O38" si="223">E38+J38</f>
        <v>32600.629999999946</v>
      </c>
      <c r="P38" s="7"/>
      <c r="Q38" s="7">
        <f>ROUND(O38*0.1,2)+0.01</f>
        <v>3260.07</v>
      </c>
      <c r="R38" s="7">
        <f t="shared" ref="R38" si="224">ROUND(Q38*0.15,2)</f>
        <v>489.01</v>
      </c>
      <c r="S38" s="7">
        <f t="shared" ref="S38" si="225">ROUND(Q38*0.85,2)</f>
        <v>2771.06</v>
      </c>
    </row>
    <row r="39" spans="1:19" ht="15" customHeight="1" x14ac:dyDescent="0.25">
      <c r="A39" s="25">
        <f t="shared" si="13"/>
        <v>45318</v>
      </c>
      <c r="B39" s="7">
        <v>83630.149999999994</v>
      </c>
      <c r="C39" s="7">
        <v>-356</v>
      </c>
      <c r="D39" s="7">
        <v>-73048.350000000006</v>
      </c>
      <c r="E39" s="7">
        <f t="shared" ref="E39" si="226">SUM(B39:D39)</f>
        <v>10225.799999999988</v>
      </c>
      <c r="F39" s="16"/>
      <c r="G39" s="7">
        <v>590339.12</v>
      </c>
      <c r="H39" s="7">
        <v>0</v>
      </c>
      <c r="I39" s="7">
        <v>-512062.45</v>
      </c>
      <c r="J39" s="7">
        <f t="shared" ref="J39" si="227">SUM(G39:I39)</f>
        <v>78276.669999999984</v>
      </c>
      <c r="K39" s="16"/>
      <c r="L39" s="7">
        <f t="shared" ref="L39" si="228">B39+G39</f>
        <v>673969.27</v>
      </c>
      <c r="M39" s="7">
        <f t="shared" ref="M39" si="229">C39+H39</f>
        <v>-356</v>
      </c>
      <c r="N39" s="7">
        <f t="shared" ref="N39" si="230">D39+I39</f>
        <v>-585110.80000000005</v>
      </c>
      <c r="O39" s="7">
        <f t="shared" ref="O39" si="231">E39+J39</f>
        <v>88502.469999999972</v>
      </c>
      <c r="P39" s="7"/>
      <c r="Q39" s="7">
        <f>ROUND(O39*0.1,2)</f>
        <v>8850.25</v>
      </c>
      <c r="R39" s="7">
        <f t="shared" ref="R39" si="232">ROUND(Q39*0.15,2)</f>
        <v>1327.54</v>
      </c>
      <c r="S39" s="7">
        <f t="shared" ref="S39" si="233">ROUND(Q39*0.85,2)</f>
        <v>7522.71</v>
      </c>
    </row>
    <row r="40" spans="1:19" ht="15" customHeight="1" x14ac:dyDescent="0.25">
      <c r="A40" s="25">
        <f t="shared" si="13"/>
        <v>45325</v>
      </c>
      <c r="B40" s="7">
        <v>144924</v>
      </c>
      <c r="C40" s="7">
        <v>-127</v>
      </c>
      <c r="D40" s="7">
        <v>-110121.05</v>
      </c>
      <c r="E40" s="7">
        <f t="shared" ref="E40" si="234">SUM(B40:D40)</f>
        <v>34675.949999999997</v>
      </c>
      <c r="F40" s="16"/>
      <c r="G40" s="7">
        <v>588128.74</v>
      </c>
      <c r="H40" s="7">
        <v>-754.35</v>
      </c>
      <c r="I40" s="7">
        <v>-530847.44000000006</v>
      </c>
      <c r="J40" s="7">
        <f t="shared" ref="J40" si="235">SUM(G40:I40)</f>
        <v>56526.949999999953</v>
      </c>
      <c r="K40" s="16"/>
      <c r="L40" s="7">
        <f t="shared" ref="L40" si="236">B40+G40</f>
        <v>733052.74</v>
      </c>
      <c r="M40" s="7">
        <f t="shared" ref="M40" si="237">C40+H40</f>
        <v>-881.35</v>
      </c>
      <c r="N40" s="7">
        <f t="shared" ref="N40" si="238">D40+I40</f>
        <v>-640968.49000000011</v>
      </c>
      <c r="O40" s="7">
        <f t="shared" ref="O40" si="239">E40+J40</f>
        <v>91202.899999999951</v>
      </c>
      <c r="P40" s="7"/>
      <c r="Q40" s="7">
        <f>ROUND(O40*0.1,2)</f>
        <v>9120.2900000000009</v>
      </c>
      <c r="R40" s="7">
        <f t="shared" ref="R40" si="240">ROUND(Q40*0.15,2)</f>
        <v>1368.04</v>
      </c>
      <c r="S40" s="7">
        <f t="shared" ref="S40" si="241">ROUND(Q40*0.85,2)</f>
        <v>7752.25</v>
      </c>
    </row>
    <row r="41" spans="1:19" ht="15" customHeight="1" x14ac:dyDescent="0.25">
      <c r="A41" s="25">
        <f t="shared" si="13"/>
        <v>45332</v>
      </c>
      <c r="B41" s="7">
        <v>71335.41</v>
      </c>
      <c r="C41" s="7">
        <v>-585.5</v>
      </c>
      <c r="D41" s="7">
        <v>-20923.900000000001</v>
      </c>
      <c r="E41" s="7">
        <f t="shared" ref="E41" si="242">SUM(B41:D41)</f>
        <v>49826.01</v>
      </c>
      <c r="F41" s="16"/>
      <c r="G41" s="7">
        <v>619063.91</v>
      </c>
      <c r="H41" s="7">
        <v>0</v>
      </c>
      <c r="I41" s="7">
        <v>-567555.9</v>
      </c>
      <c r="J41" s="7">
        <f t="shared" ref="J41" si="243">SUM(G41:I41)</f>
        <v>51508.010000000009</v>
      </c>
      <c r="K41" s="16"/>
      <c r="L41" s="7">
        <f t="shared" ref="L41" si="244">B41+G41</f>
        <v>690399.32000000007</v>
      </c>
      <c r="M41" s="7">
        <f t="shared" ref="M41" si="245">C41+H41</f>
        <v>-585.5</v>
      </c>
      <c r="N41" s="7">
        <f t="shared" ref="N41" si="246">D41+I41</f>
        <v>-588479.80000000005</v>
      </c>
      <c r="O41" s="7">
        <f t="shared" ref="O41" si="247">E41+J41</f>
        <v>101334.02000000002</v>
      </c>
      <c r="P41" s="7"/>
      <c r="Q41" s="7">
        <f>ROUND(O41*0.1,2)+0.01</f>
        <v>10133.41</v>
      </c>
      <c r="R41" s="7">
        <f t="shared" ref="R41" si="248">ROUND(Q41*0.15,2)</f>
        <v>1520.01</v>
      </c>
      <c r="S41" s="7">
        <f t="shared" ref="S41" si="249">ROUND(Q41*0.85,2)</f>
        <v>8613.4</v>
      </c>
    </row>
    <row r="42" spans="1:19" ht="15" customHeight="1" x14ac:dyDescent="0.25">
      <c r="A42" s="25">
        <f t="shared" si="13"/>
        <v>45339</v>
      </c>
      <c r="B42" s="7">
        <v>92061.400000000009</v>
      </c>
      <c r="C42" s="7">
        <v>-617</v>
      </c>
      <c r="D42" s="7">
        <v>-158898.69999999998</v>
      </c>
      <c r="E42" s="7">
        <f t="shared" ref="E42" si="250">SUM(B42:D42)</f>
        <v>-67454.299999999974</v>
      </c>
      <c r="F42" s="16"/>
      <c r="G42" s="7">
        <v>623132.85</v>
      </c>
      <c r="H42" s="7">
        <v>0</v>
      </c>
      <c r="I42" s="7">
        <v>-660445.4800000001</v>
      </c>
      <c r="J42" s="7">
        <f t="shared" ref="J42" si="251">SUM(G42:I42)</f>
        <v>-37312.630000000121</v>
      </c>
      <c r="K42" s="16"/>
      <c r="L42" s="7">
        <f t="shared" ref="L42" si="252">B42+G42</f>
        <v>715194.25</v>
      </c>
      <c r="M42" s="7">
        <f t="shared" ref="M42" si="253">C42+H42</f>
        <v>-617</v>
      </c>
      <c r="N42" s="7">
        <f t="shared" ref="N42" si="254">D42+I42</f>
        <v>-819344.18</v>
      </c>
      <c r="O42" s="7">
        <f t="shared" ref="O42" si="255">E42+J42</f>
        <v>-104766.93000000009</v>
      </c>
      <c r="P42" s="7"/>
      <c r="Q42" s="7">
        <f>ROUND(O42*0.1,2)</f>
        <v>-10476.69</v>
      </c>
      <c r="R42" s="7">
        <f t="shared" ref="R42" si="256">ROUND(Q42*0.15,2)</f>
        <v>-1571.5</v>
      </c>
      <c r="S42" s="7">
        <f t="shared" ref="S42" si="257">ROUND(Q42*0.85,2)</f>
        <v>-8905.19</v>
      </c>
    </row>
    <row r="43" spans="1:19" ht="15" customHeight="1" x14ac:dyDescent="0.25">
      <c r="A43" s="25">
        <f t="shared" si="13"/>
        <v>45346</v>
      </c>
      <c r="B43" s="7">
        <v>48097</v>
      </c>
      <c r="C43" s="7">
        <v>0</v>
      </c>
      <c r="D43" s="7">
        <v>-43152.2</v>
      </c>
      <c r="E43" s="7">
        <f t="shared" ref="E43" si="258">SUM(B43:D43)</f>
        <v>4944.8000000000029</v>
      </c>
      <c r="F43" s="16"/>
      <c r="G43" s="7">
        <v>394314.14</v>
      </c>
      <c r="H43" s="7">
        <v>0</v>
      </c>
      <c r="I43" s="7">
        <v>-372839.59</v>
      </c>
      <c r="J43" s="7">
        <f t="shared" ref="J43" si="259">SUM(G43:I43)</f>
        <v>21474.549999999988</v>
      </c>
      <c r="K43" s="16"/>
      <c r="L43" s="7">
        <f t="shared" ref="L43" si="260">B43+G43</f>
        <v>442411.14</v>
      </c>
      <c r="M43" s="7">
        <f t="shared" ref="M43" si="261">C43+H43</f>
        <v>0</v>
      </c>
      <c r="N43" s="7">
        <f t="shared" ref="N43" si="262">D43+I43</f>
        <v>-415991.79000000004</v>
      </c>
      <c r="O43" s="7">
        <f t="shared" ref="O43" si="263">E43+J43</f>
        <v>26419.349999999991</v>
      </c>
      <c r="P43" s="7"/>
      <c r="Q43" s="7">
        <f>ROUND(O43*0.1,2)-0.01</f>
        <v>2641.93</v>
      </c>
      <c r="R43" s="7">
        <f t="shared" ref="R43" si="264">ROUND(Q43*0.15,2)</f>
        <v>396.29</v>
      </c>
      <c r="S43" s="7">
        <f t="shared" ref="S43" si="265">ROUND(Q43*0.85,2)</f>
        <v>2245.64</v>
      </c>
    </row>
    <row r="44" spans="1:19" ht="15" customHeight="1" x14ac:dyDescent="0.25">
      <c r="A44" s="25">
        <f t="shared" si="13"/>
        <v>45353</v>
      </c>
      <c r="B44" s="7">
        <v>39676.35</v>
      </c>
      <c r="C44" s="7">
        <v>-10</v>
      </c>
      <c r="D44" s="7">
        <v>-44552.749999999993</v>
      </c>
      <c r="E44" s="7">
        <f t="shared" ref="E44" si="266">SUM(B44:D44)</f>
        <v>-4886.3999999999942</v>
      </c>
      <c r="F44" s="16"/>
      <c r="G44" s="7">
        <v>558935.74</v>
      </c>
      <c r="H44" s="7">
        <v>0</v>
      </c>
      <c r="I44" s="7">
        <v>-542231.56999999995</v>
      </c>
      <c r="J44" s="7">
        <f t="shared" ref="J44" si="267">SUM(G44:I44)</f>
        <v>16704.170000000042</v>
      </c>
      <c r="K44" s="16"/>
      <c r="L44" s="7">
        <f t="shared" ref="L44" si="268">B44+G44</f>
        <v>598612.09</v>
      </c>
      <c r="M44" s="7">
        <f t="shared" ref="M44" si="269">C44+H44</f>
        <v>-10</v>
      </c>
      <c r="N44" s="7">
        <f t="shared" ref="N44" si="270">D44+I44</f>
        <v>-586784.31999999995</v>
      </c>
      <c r="O44" s="7">
        <f t="shared" ref="O44" si="271">E44+J44</f>
        <v>11817.770000000048</v>
      </c>
      <c r="P44" s="7"/>
      <c r="Q44" s="7">
        <f>ROUND(O44*0.1,2)</f>
        <v>1181.78</v>
      </c>
      <c r="R44" s="7">
        <f t="shared" ref="R44" si="272">ROUND(Q44*0.15,2)</f>
        <v>177.27</v>
      </c>
      <c r="S44" s="7">
        <f t="shared" ref="S44" si="273">ROUND(Q44*0.85,2)</f>
        <v>1004.51</v>
      </c>
    </row>
    <row r="45" spans="1:19" ht="15" customHeight="1" x14ac:dyDescent="0.25">
      <c r="A45" s="25">
        <f t="shared" si="13"/>
        <v>45360</v>
      </c>
      <c r="B45" s="7">
        <v>73673</v>
      </c>
      <c r="C45" s="7">
        <v>-100</v>
      </c>
      <c r="D45" s="7">
        <v>-68061.7</v>
      </c>
      <c r="E45" s="7">
        <f t="shared" ref="E45" si="274">SUM(B45:D45)</f>
        <v>5511.3000000000029</v>
      </c>
      <c r="F45" s="16"/>
      <c r="G45" s="7">
        <v>571689.6</v>
      </c>
      <c r="H45" s="7">
        <v>0</v>
      </c>
      <c r="I45" s="7">
        <v>-543955.25</v>
      </c>
      <c r="J45" s="7">
        <f t="shared" ref="J45" si="275">SUM(G45:I45)</f>
        <v>27734.349999999977</v>
      </c>
      <c r="K45" s="16"/>
      <c r="L45" s="7">
        <f t="shared" ref="L45" si="276">B45+G45</f>
        <v>645362.6</v>
      </c>
      <c r="M45" s="7">
        <f t="shared" ref="M45" si="277">C45+H45</f>
        <v>-100</v>
      </c>
      <c r="N45" s="7">
        <f t="shared" ref="N45" si="278">D45+I45</f>
        <v>-612016.94999999995</v>
      </c>
      <c r="O45" s="7">
        <f t="shared" ref="O45" si="279">E45+J45</f>
        <v>33245.64999999998</v>
      </c>
      <c r="P45" s="7"/>
      <c r="Q45" s="7">
        <f>ROUND(O45*0.1,2)-0.01</f>
        <v>3324.56</v>
      </c>
      <c r="R45" s="7">
        <f t="shared" ref="R45" si="280">ROUND(Q45*0.15,2)</f>
        <v>498.68</v>
      </c>
      <c r="S45" s="7">
        <f t="shared" ref="S45" si="281">ROUND(Q45*0.85,2)</f>
        <v>2825.88</v>
      </c>
    </row>
    <row r="46" spans="1:19" ht="15" customHeight="1" x14ac:dyDescent="0.25">
      <c r="A46" s="25">
        <f t="shared" si="13"/>
        <v>45367</v>
      </c>
      <c r="B46" s="7">
        <v>75462.600000000006</v>
      </c>
      <c r="C46" s="7">
        <v>-14</v>
      </c>
      <c r="D46" s="7">
        <v>-58447.149999999994</v>
      </c>
      <c r="E46" s="7">
        <f t="shared" ref="E46" si="282">SUM(B46:D46)</f>
        <v>17001.450000000012</v>
      </c>
      <c r="F46" s="16"/>
      <c r="G46" s="7">
        <v>633001.6399999999</v>
      </c>
      <c r="H46" s="7">
        <v>0</v>
      </c>
      <c r="I46" s="7">
        <v>-609063.21</v>
      </c>
      <c r="J46" s="7">
        <f t="shared" ref="J46" si="283">SUM(G46:I46)</f>
        <v>23938.429999999935</v>
      </c>
      <c r="K46" s="16"/>
      <c r="L46" s="7">
        <f t="shared" ref="L46" si="284">B46+G46</f>
        <v>708464.23999999987</v>
      </c>
      <c r="M46" s="7">
        <f t="shared" ref="M46" si="285">C46+H46</f>
        <v>-14</v>
      </c>
      <c r="N46" s="7">
        <f t="shared" ref="N46" si="286">D46+I46</f>
        <v>-667510.36</v>
      </c>
      <c r="O46" s="7">
        <f t="shared" ref="O46" si="287">E46+J46</f>
        <v>40939.879999999946</v>
      </c>
      <c r="P46" s="7"/>
      <c r="Q46" s="7">
        <f>ROUND(O46*0.1,2)</f>
        <v>4093.99</v>
      </c>
      <c r="R46" s="7">
        <f t="shared" ref="R46" si="288">ROUND(Q46*0.15,2)</f>
        <v>614.1</v>
      </c>
      <c r="S46" s="7">
        <f t="shared" ref="S46" si="289">ROUND(Q46*0.85,2)</f>
        <v>3479.89</v>
      </c>
    </row>
    <row r="47" spans="1:19" ht="15" customHeight="1" x14ac:dyDescent="0.25">
      <c r="A47" s="25">
        <f t="shared" si="13"/>
        <v>45374</v>
      </c>
      <c r="B47" s="7">
        <v>199044.84999999998</v>
      </c>
      <c r="C47" s="7">
        <v>-6275</v>
      </c>
      <c r="D47" s="7">
        <v>-199548.1</v>
      </c>
      <c r="E47" s="7">
        <f t="shared" ref="E47" si="290">SUM(B47:D47)</f>
        <v>-6778.2500000000291</v>
      </c>
      <c r="F47" s="16"/>
      <c r="G47" s="7">
        <v>651057.93999999994</v>
      </c>
      <c r="H47" s="7">
        <v>0</v>
      </c>
      <c r="I47" s="7">
        <v>-604583.82000000007</v>
      </c>
      <c r="J47" s="7">
        <f t="shared" ref="J47" si="291">SUM(G47:I47)</f>
        <v>46474.119999999879</v>
      </c>
      <c r="K47" s="16"/>
      <c r="L47" s="7">
        <f t="shared" ref="L47" si="292">B47+G47</f>
        <v>850102.78999999992</v>
      </c>
      <c r="M47" s="7">
        <f t="shared" ref="M47" si="293">C47+H47</f>
        <v>-6275</v>
      </c>
      <c r="N47" s="7">
        <f t="shared" ref="N47" si="294">D47+I47</f>
        <v>-804131.92</v>
      </c>
      <c r="O47" s="7">
        <f t="shared" ref="O47" si="295">E47+J47</f>
        <v>39695.86999999985</v>
      </c>
      <c r="P47" s="7"/>
      <c r="Q47" s="7">
        <f>ROUND(O47*0.1,2)</f>
        <v>3969.59</v>
      </c>
      <c r="R47" s="7">
        <f t="shared" ref="R47" si="296">ROUND(Q47*0.15,2)</f>
        <v>595.44000000000005</v>
      </c>
      <c r="S47" s="7">
        <f t="shared" ref="S47" si="297">ROUND(Q47*0.85,2)</f>
        <v>3374.15</v>
      </c>
    </row>
    <row r="48" spans="1:19" ht="15" customHeight="1" x14ac:dyDescent="0.25">
      <c r="A48" s="25">
        <f t="shared" si="13"/>
        <v>45381</v>
      </c>
      <c r="B48" s="7">
        <v>88834.61</v>
      </c>
      <c r="C48" s="7">
        <v>-2475</v>
      </c>
      <c r="D48" s="7">
        <v>-89093.900000000009</v>
      </c>
      <c r="E48" s="7">
        <f t="shared" ref="E48" si="298">SUM(B48:D48)</f>
        <v>-2734.2900000000081</v>
      </c>
      <c r="F48" s="16"/>
      <c r="G48" s="7">
        <v>638787.64</v>
      </c>
      <c r="H48" s="7">
        <v>0</v>
      </c>
      <c r="I48" s="7">
        <v>-623538.02</v>
      </c>
      <c r="J48" s="7">
        <f t="shared" ref="J48" si="299">SUM(G48:I48)</f>
        <v>15249.619999999995</v>
      </c>
      <c r="K48" s="16"/>
      <c r="L48" s="7">
        <f t="shared" ref="L48" si="300">B48+G48</f>
        <v>727622.25</v>
      </c>
      <c r="M48" s="7">
        <f t="shared" ref="M48" si="301">C48+H48</f>
        <v>-2475</v>
      </c>
      <c r="N48" s="7">
        <f t="shared" ref="N48" si="302">D48+I48</f>
        <v>-712631.92</v>
      </c>
      <c r="O48" s="7">
        <f t="shared" ref="O48" si="303">E48+J48</f>
        <v>12515.329999999987</v>
      </c>
      <c r="P48" s="7"/>
      <c r="Q48" s="7">
        <f>ROUND(O48*0.1,2)</f>
        <v>1251.53</v>
      </c>
      <c r="R48" s="7">
        <f t="shared" ref="R48" si="304">ROUND(Q48*0.15,2)</f>
        <v>187.73</v>
      </c>
      <c r="S48" s="7">
        <f t="shared" ref="S48" si="305">ROUND(Q48*0.85,2)</f>
        <v>1063.8</v>
      </c>
    </row>
    <row r="49" spans="1:19" ht="15" customHeight="1" x14ac:dyDescent="0.25">
      <c r="A49" s="25">
        <f t="shared" si="13"/>
        <v>45388</v>
      </c>
      <c r="B49" s="7">
        <v>130038.12000000001</v>
      </c>
      <c r="C49" s="7">
        <v>-391</v>
      </c>
      <c r="D49" s="7">
        <v>-140653.5</v>
      </c>
      <c r="E49" s="7">
        <f t="shared" ref="E49" si="306">SUM(B49:D49)</f>
        <v>-11006.37999999999</v>
      </c>
      <c r="F49" s="16"/>
      <c r="G49" s="7">
        <v>609187.25</v>
      </c>
      <c r="H49" s="7">
        <v>0</v>
      </c>
      <c r="I49" s="7">
        <v>-578893.41999999993</v>
      </c>
      <c r="J49" s="7">
        <f t="shared" ref="J49" si="307">SUM(G49:I49)</f>
        <v>30293.830000000075</v>
      </c>
      <c r="K49" s="16"/>
      <c r="L49" s="7">
        <f t="shared" ref="L49" si="308">B49+G49</f>
        <v>739225.37</v>
      </c>
      <c r="M49" s="7">
        <f t="shared" ref="M49" si="309">C49+H49</f>
        <v>-391</v>
      </c>
      <c r="N49" s="7">
        <f t="shared" ref="N49" si="310">D49+I49</f>
        <v>-719546.91999999993</v>
      </c>
      <c r="O49" s="7">
        <f t="shared" ref="O49" si="311">E49+J49</f>
        <v>19287.450000000084</v>
      </c>
      <c r="P49" s="7"/>
      <c r="Q49" s="7">
        <f>ROUND(O49*0.1,2)-0.01</f>
        <v>1928.74</v>
      </c>
      <c r="R49" s="7">
        <f t="shared" ref="R49" si="312">ROUND(Q49*0.15,2)</f>
        <v>289.31</v>
      </c>
      <c r="S49" s="7">
        <f t="shared" ref="S49" si="313">ROUND(Q49*0.85,2)</f>
        <v>1639.43</v>
      </c>
    </row>
    <row r="50" spans="1:19" ht="15" customHeight="1" x14ac:dyDescent="0.25">
      <c r="A50" s="25">
        <f t="shared" si="13"/>
        <v>45395</v>
      </c>
      <c r="B50" s="7">
        <v>65516.800000000003</v>
      </c>
      <c r="C50" s="7">
        <v>-85</v>
      </c>
      <c r="D50" s="7">
        <v>-54628.350000000006</v>
      </c>
      <c r="E50" s="7">
        <f t="shared" ref="E50" si="314">SUM(B50:D50)</f>
        <v>10803.449999999997</v>
      </c>
      <c r="F50" s="16"/>
      <c r="G50" s="7">
        <v>505824.47</v>
      </c>
      <c r="H50" s="7">
        <v>0</v>
      </c>
      <c r="I50" s="7">
        <v>-461679.09</v>
      </c>
      <c r="J50" s="7">
        <f t="shared" ref="J50" si="315">SUM(G50:I50)</f>
        <v>44145.379999999946</v>
      </c>
      <c r="K50" s="16"/>
      <c r="L50" s="7">
        <f t="shared" ref="L50" si="316">B50+G50</f>
        <v>571341.27</v>
      </c>
      <c r="M50" s="7">
        <f t="shared" ref="M50" si="317">C50+H50</f>
        <v>-85</v>
      </c>
      <c r="N50" s="7">
        <f t="shared" ref="N50" si="318">D50+I50</f>
        <v>-516307.44000000006</v>
      </c>
      <c r="O50" s="7">
        <f t="shared" ref="O50" si="319">E50+J50</f>
        <v>54948.829999999944</v>
      </c>
      <c r="P50" s="7"/>
      <c r="Q50" s="7">
        <f>ROUND(O50*0.1,2)</f>
        <v>5494.88</v>
      </c>
      <c r="R50" s="7">
        <f t="shared" ref="R50" si="320">ROUND(Q50*0.15,2)</f>
        <v>824.23</v>
      </c>
      <c r="S50" s="7">
        <f t="shared" ref="S50" si="321">ROUND(Q50*0.85,2)</f>
        <v>4670.6499999999996</v>
      </c>
    </row>
    <row r="51" spans="1:19" ht="15" customHeight="1" x14ac:dyDescent="0.25">
      <c r="A51" s="25">
        <f t="shared" si="13"/>
        <v>45402</v>
      </c>
      <c r="B51" s="7">
        <v>72851.7</v>
      </c>
      <c r="C51" s="7">
        <v>-15300</v>
      </c>
      <c r="D51" s="7">
        <v>-52250</v>
      </c>
      <c r="E51" s="7">
        <f t="shared" ref="E51" si="322">SUM(B51:D51)</f>
        <v>5301.6999999999971</v>
      </c>
      <c r="F51" s="16"/>
      <c r="G51" s="7">
        <v>441662.95</v>
      </c>
      <c r="H51" s="7">
        <v>0</v>
      </c>
      <c r="I51" s="7">
        <v>-408610.71</v>
      </c>
      <c r="J51" s="7">
        <f t="shared" ref="J51" si="323">SUM(G51:I51)</f>
        <v>33052.239999999991</v>
      </c>
      <c r="K51" s="16"/>
      <c r="L51" s="7">
        <f t="shared" ref="L51" si="324">B51+G51</f>
        <v>514514.65</v>
      </c>
      <c r="M51" s="7">
        <f t="shared" ref="M51" si="325">C51+H51</f>
        <v>-15300</v>
      </c>
      <c r="N51" s="7">
        <f t="shared" ref="N51" si="326">D51+I51</f>
        <v>-460860.71</v>
      </c>
      <c r="O51" s="7">
        <f t="shared" ref="O51" si="327">E51+J51</f>
        <v>38353.939999999988</v>
      </c>
      <c r="P51" s="7"/>
      <c r="Q51" s="7">
        <f>ROUND(O51*0.1,2)</f>
        <v>3835.39</v>
      </c>
      <c r="R51" s="7">
        <f t="shared" ref="R51" si="328">ROUND(Q51*0.15,2)</f>
        <v>575.30999999999995</v>
      </c>
      <c r="S51" s="7">
        <f t="shared" ref="S51" si="329">ROUND(Q51*0.85,2)</f>
        <v>3260.08</v>
      </c>
    </row>
    <row r="52" spans="1:19" ht="15" customHeight="1" x14ac:dyDescent="0.25">
      <c r="A52" s="25">
        <f t="shared" si="13"/>
        <v>45409</v>
      </c>
      <c r="B52" s="7">
        <v>62383.899999999994</v>
      </c>
      <c r="C52" s="7">
        <v>-27</v>
      </c>
      <c r="D52" s="7">
        <v>-42529.45</v>
      </c>
      <c r="E52" s="7">
        <f t="shared" ref="E52" si="330">SUM(B52:D52)</f>
        <v>19827.449999999997</v>
      </c>
      <c r="F52" s="16"/>
      <c r="G52" s="7">
        <v>469013.71</v>
      </c>
      <c r="H52" s="7">
        <v>0</v>
      </c>
      <c r="I52" s="7">
        <v>-456438.48</v>
      </c>
      <c r="J52" s="7">
        <f t="shared" ref="J52" si="331">SUM(G52:I52)</f>
        <v>12575.23000000004</v>
      </c>
      <c r="K52" s="16"/>
      <c r="L52" s="7">
        <f t="shared" ref="L52" si="332">B52+G52</f>
        <v>531397.61</v>
      </c>
      <c r="M52" s="7">
        <f t="shared" ref="M52" si="333">C52+H52</f>
        <v>-27</v>
      </c>
      <c r="N52" s="7">
        <f t="shared" ref="N52" si="334">D52+I52</f>
        <v>-498967.93</v>
      </c>
      <c r="O52" s="7">
        <f t="shared" ref="O52" si="335">E52+J52</f>
        <v>32402.680000000037</v>
      </c>
      <c r="P52" s="7"/>
      <c r="Q52" s="7">
        <f>ROUND(O52*0.1,2)</f>
        <v>3240.27</v>
      </c>
      <c r="R52" s="7">
        <f t="shared" ref="R52" si="336">ROUND(Q52*0.15,2)</f>
        <v>486.04</v>
      </c>
      <c r="S52" s="7">
        <f t="shared" ref="S52" si="337">ROUND(Q52*0.85,2)</f>
        <v>2754.23</v>
      </c>
    </row>
    <row r="53" spans="1:19" ht="15" customHeight="1" x14ac:dyDescent="0.25">
      <c r="A53" s="25">
        <f t="shared" si="13"/>
        <v>45416</v>
      </c>
      <c r="B53" s="7">
        <v>51257.68</v>
      </c>
      <c r="C53" s="7">
        <v>-377.1</v>
      </c>
      <c r="D53" s="7">
        <v>-40143.049999999996</v>
      </c>
      <c r="E53" s="7">
        <f t="shared" ref="E53" si="338">SUM(B53:D53)</f>
        <v>10737.530000000006</v>
      </c>
      <c r="F53" s="16"/>
      <c r="G53" s="7">
        <v>524195.11999999994</v>
      </c>
      <c r="H53" s="7">
        <v>0</v>
      </c>
      <c r="I53" s="7">
        <v>-480353.72</v>
      </c>
      <c r="J53" s="7">
        <f t="shared" ref="J53" si="339">SUM(G53:I53)</f>
        <v>43841.399999999965</v>
      </c>
      <c r="K53" s="16"/>
      <c r="L53" s="7">
        <f t="shared" ref="L53" si="340">B53+G53</f>
        <v>575452.79999999993</v>
      </c>
      <c r="M53" s="7">
        <f t="shared" ref="M53" si="341">C53+H53</f>
        <v>-377.1</v>
      </c>
      <c r="N53" s="7">
        <f t="shared" ref="N53" si="342">D53+I53</f>
        <v>-520496.76999999996</v>
      </c>
      <c r="O53" s="7">
        <f t="shared" ref="O53" si="343">E53+J53</f>
        <v>54578.929999999971</v>
      </c>
      <c r="P53" s="7"/>
      <c r="Q53" s="7">
        <f>ROUND(O53*0.1,2)+0.01</f>
        <v>5457.9000000000005</v>
      </c>
      <c r="R53" s="7">
        <f t="shared" ref="R53" si="344">ROUND(Q53*0.15,2)</f>
        <v>818.69</v>
      </c>
      <c r="S53" s="7">
        <f>ROUND(Q53*0.85,2)-0.01</f>
        <v>4639.21</v>
      </c>
    </row>
    <row r="54" spans="1:19" ht="15" customHeight="1" x14ac:dyDescent="0.25">
      <c r="A54" s="25">
        <f t="shared" si="13"/>
        <v>45423</v>
      </c>
      <c r="B54" s="7">
        <v>77392.700000000012</v>
      </c>
      <c r="C54" s="7">
        <v>-175</v>
      </c>
      <c r="D54" s="7">
        <v>-64791</v>
      </c>
      <c r="E54" s="7">
        <f t="shared" ref="E54" si="345">SUM(B54:D54)</f>
        <v>12426.700000000012</v>
      </c>
      <c r="F54" s="16"/>
      <c r="G54" s="7">
        <v>613417.62</v>
      </c>
      <c r="H54" s="7">
        <v>0</v>
      </c>
      <c r="I54" s="7">
        <v>-584636.70000000007</v>
      </c>
      <c r="J54" s="7">
        <f t="shared" ref="J54" si="346">SUM(G54:I54)</f>
        <v>28780.919999999925</v>
      </c>
      <c r="K54" s="16"/>
      <c r="L54" s="7">
        <f t="shared" ref="L54" si="347">B54+G54</f>
        <v>690810.32000000007</v>
      </c>
      <c r="M54" s="7">
        <f t="shared" ref="M54" si="348">C54+H54</f>
        <v>-175</v>
      </c>
      <c r="N54" s="7">
        <f t="shared" ref="N54" si="349">D54+I54</f>
        <v>-649427.70000000007</v>
      </c>
      <c r="O54" s="7">
        <f t="shared" ref="O54" si="350">E54+J54</f>
        <v>41207.619999999937</v>
      </c>
      <c r="P54" s="7"/>
      <c r="Q54" s="7">
        <f t="shared" ref="Q54:Q59" si="351">ROUND(O54*0.1,2)</f>
        <v>4120.76</v>
      </c>
      <c r="R54" s="7">
        <f t="shared" ref="R54" si="352">ROUND(Q54*0.15,2)</f>
        <v>618.11</v>
      </c>
      <c r="S54" s="7">
        <f t="shared" ref="S54:S59" si="353">ROUND(Q54*0.85,2)</f>
        <v>3502.65</v>
      </c>
    </row>
    <row r="55" spans="1:19" ht="15" customHeight="1" x14ac:dyDescent="0.25">
      <c r="A55" s="25">
        <f t="shared" si="13"/>
        <v>45430</v>
      </c>
      <c r="B55" s="7">
        <v>88334.150000000009</v>
      </c>
      <c r="C55" s="7">
        <v>-75</v>
      </c>
      <c r="D55" s="7">
        <v>-51370.649999999994</v>
      </c>
      <c r="E55" s="7">
        <f t="shared" ref="E55" si="354">SUM(B55:D55)</f>
        <v>36888.500000000015</v>
      </c>
      <c r="F55" s="16"/>
      <c r="G55" s="7">
        <v>534121.90999999992</v>
      </c>
      <c r="H55" s="7">
        <v>-50</v>
      </c>
      <c r="I55" s="7">
        <v>-488931.81000000006</v>
      </c>
      <c r="J55" s="7">
        <f t="shared" ref="J55" si="355">SUM(G55:I55)</f>
        <v>45140.09999999986</v>
      </c>
      <c r="K55" s="16"/>
      <c r="L55" s="7">
        <f t="shared" ref="L55" si="356">B55+G55</f>
        <v>622456.05999999994</v>
      </c>
      <c r="M55" s="7">
        <f t="shared" ref="M55" si="357">C55+H55</f>
        <v>-125</v>
      </c>
      <c r="N55" s="7">
        <f t="shared" ref="N55" si="358">D55+I55</f>
        <v>-540302.46000000008</v>
      </c>
      <c r="O55" s="7">
        <f t="shared" ref="O55" si="359">E55+J55</f>
        <v>82028.599999999875</v>
      </c>
      <c r="P55" s="7"/>
      <c r="Q55" s="7">
        <f t="shared" si="351"/>
        <v>8202.86</v>
      </c>
      <c r="R55" s="7">
        <f t="shared" ref="R55" si="360">ROUND(Q55*0.15,2)</f>
        <v>1230.43</v>
      </c>
      <c r="S55" s="7">
        <f t="shared" si="353"/>
        <v>6972.43</v>
      </c>
    </row>
    <row r="56" spans="1:19" ht="15" customHeight="1" x14ac:dyDescent="0.25">
      <c r="A56" s="25">
        <f t="shared" si="13"/>
        <v>45437</v>
      </c>
      <c r="B56" s="7">
        <v>92155.75</v>
      </c>
      <c r="C56" s="7">
        <v>-160</v>
      </c>
      <c r="D56" s="7">
        <v>-62657.2</v>
      </c>
      <c r="E56" s="7">
        <f t="shared" ref="E56" si="361">SUM(B56:D56)</f>
        <v>29338.550000000003</v>
      </c>
      <c r="F56" s="16"/>
      <c r="G56" s="7">
        <v>413814.89</v>
      </c>
      <c r="H56" s="7">
        <v>0</v>
      </c>
      <c r="I56" s="7">
        <v>-375145.23</v>
      </c>
      <c r="J56" s="7">
        <f t="shared" ref="J56" si="362">SUM(G56:I56)</f>
        <v>38669.660000000033</v>
      </c>
      <c r="K56" s="16"/>
      <c r="L56" s="7">
        <f t="shared" ref="L56" si="363">B56+G56</f>
        <v>505970.64</v>
      </c>
      <c r="M56" s="7">
        <f t="shared" ref="M56" si="364">C56+H56</f>
        <v>-160</v>
      </c>
      <c r="N56" s="7">
        <f t="shared" ref="N56" si="365">D56+I56</f>
        <v>-437802.43</v>
      </c>
      <c r="O56" s="7">
        <f t="shared" ref="O56" si="366">E56+J56</f>
        <v>68008.210000000036</v>
      </c>
      <c r="P56" s="7"/>
      <c r="Q56" s="7">
        <f t="shared" si="351"/>
        <v>6800.82</v>
      </c>
      <c r="R56" s="7">
        <f t="shared" ref="R56" si="367">ROUND(Q56*0.15,2)</f>
        <v>1020.12</v>
      </c>
      <c r="S56" s="7">
        <f t="shared" si="353"/>
        <v>5780.7</v>
      </c>
    </row>
    <row r="57" spans="1:19" ht="15" customHeight="1" x14ac:dyDescent="0.25">
      <c r="A57" s="25">
        <f t="shared" si="13"/>
        <v>45444</v>
      </c>
      <c r="B57" s="7">
        <v>60094.93</v>
      </c>
      <c r="C57" s="7">
        <v>-481</v>
      </c>
      <c r="D57" s="7">
        <v>-54394.299999999996</v>
      </c>
      <c r="E57" s="7">
        <f t="shared" ref="E57" si="368">SUM(B57:D57)</f>
        <v>5219.6300000000047</v>
      </c>
      <c r="F57" s="16"/>
      <c r="G57" s="7">
        <v>543304.79999999993</v>
      </c>
      <c r="H57" s="7">
        <v>0</v>
      </c>
      <c r="I57" s="7">
        <v>-492476.56999999995</v>
      </c>
      <c r="J57" s="7">
        <f t="shared" ref="J57" si="369">SUM(G57:I57)</f>
        <v>50828.229999999981</v>
      </c>
      <c r="K57" s="16"/>
      <c r="L57" s="7">
        <f t="shared" ref="L57" si="370">B57+G57</f>
        <v>603399.73</v>
      </c>
      <c r="M57" s="7">
        <f t="shared" ref="M57" si="371">C57+H57</f>
        <v>-481</v>
      </c>
      <c r="N57" s="7">
        <f t="shared" ref="N57" si="372">D57+I57</f>
        <v>-546870.87</v>
      </c>
      <c r="O57" s="7">
        <f t="shared" ref="O57" si="373">E57+J57</f>
        <v>56047.859999999986</v>
      </c>
      <c r="P57" s="7"/>
      <c r="Q57" s="7">
        <f t="shared" si="351"/>
        <v>5604.79</v>
      </c>
      <c r="R57" s="7">
        <f t="shared" ref="R57" si="374">ROUND(Q57*0.15,2)</f>
        <v>840.72</v>
      </c>
      <c r="S57" s="7">
        <f t="shared" si="353"/>
        <v>4764.07</v>
      </c>
    </row>
    <row r="58" spans="1:19" ht="15" customHeight="1" x14ac:dyDescent="0.25">
      <c r="A58" s="25">
        <f t="shared" si="13"/>
        <v>45451</v>
      </c>
      <c r="B58" s="7">
        <v>53678.049999999996</v>
      </c>
      <c r="C58" s="7">
        <v>-325</v>
      </c>
      <c r="D58" s="7">
        <v>-37280.9</v>
      </c>
      <c r="E58" s="7">
        <f t="shared" ref="E58" si="375">SUM(B58:D58)</f>
        <v>16072.149999999994</v>
      </c>
      <c r="F58" s="16"/>
      <c r="G58" s="7">
        <v>475996.93</v>
      </c>
      <c r="H58" s="7">
        <v>0</v>
      </c>
      <c r="I58" s="7">
        <v>-436430.98</v>
      </c>
      <c r="J58" s="7">
        <f t="shared" ref="J58" si="376">SUM(G58:I58)</f>
        <v>39565.950000000012</v>
      </c>
      <c r="K58" s="16"/>
      <c r="L58" s="7">
        <f t="shared" ref="L58" si="377">B58+G58</f>
        <v>529674.98</v>
      </c>
      <c r="M58" s="7">
        <f t="shared" ref="M58" si="378">C58+H58</f>
        <v>-325</v>
      </c>
      <c r="N58" s="7">
        <f t="shared" ref="N58" si="379">D58+I58</f>
        <v>-473711.88</v>
      </c>
      <c r="O58" s="7">
        <f t="shared" ref="O58" si="380">E58+J58</f>
        <v>55638.100000000006</v>
      </c>
      <c r="P58" s="7"/>
      <c r="Q58" s="7">
        <f t="shared" si="351"/>
        <v>5563.81</v>
      </c>
      <c r="R58" s="7">
        <f t="shared" ref="R58" si="381">ROUND(Q58*0.15,2)</f>
        <v>834.57</v>
      </c>
      <c r="S58" s="7">
        <f t="shared" si="353"/>
        <v>4729.24</v>
      </c>
    </row>
    <row r="59" spans="1:19" ht="15" customHeight="1" x14ac:dyDescent="0.25">
      <c r="A59" s="25">
        <f t="shared" si="13"/>
        <v>45458</v>
      </c>
      <c r="B59" s="7">
        <v>76811.25</v>
      </c>
      <c r="C59" s="7">
        <v>-200</v>
      </c>
      <c r="D59" s="7">
        <v>-92958.099999999991</v>
      </c>
      <c r="E59" s="7">
        <f t="shared" ref="E59" si="382">SUM(B59:D59)</f>
        <v>-16346.849999999991</v>
      </c>
      <c r="F59" s="16"/>
      <c r="G59" s="7">
        <v>521283.69999999995</v>
      </c>
      <c r="H59" s="7">
        <v>0</v>
      </c>
      <c r="I59" s="7">
        <v>-543999.17999999993</v>
      </c>
      <c r="J59" s="7">
        <f t="shared" ref="J59" si="383">SUM(G59:I59)</f>
        <v>-22715.479999999981</v>
      </c>
      <c r="K59" s="16"/>
      <c r="L59" s="7">
        <f t="shared" ref="L59" si="384">B59+G59</f>
        <v>598094.94999999995</v>
      </c>
      <c r="M59" s="7">
        <f t="shared" ref="M59" si="385">C59+H59</f>
        <v>-200</v>
      </c>
      <c r="N59" s="7">
        <f t="shared" ref="N59" si="386">D59+I59</f>
        <v>-636957.27999999991</v>
      </c>
      <c r="O59" s="7">
        <f t="shared" ref="O59" si="387">E59+J59</f>
        <v>-39062.329999999973</v>
      </c>
      <c r="P59" s="7"/>
      <c r="Q59" s="7">
        <f t="shared" si="351"/>
        <v>-3906.23</v>
      </c>
      <c r="R59" s="7">
        <f t="shared" ref="R59" si="388">ROUND(Q59*0.15,2)</f>
        <v>-585.92999999999995</v>
      </c>
      <c r="S59" s="7">
        <f t="shared" si="353"/>
        <v>-3320.3</v>
      </c>
    </row>
    <row r="60" spans="1:19" ht="15" customHeight="1" x14ac:dyDescent="0.25">
      <c r="A60" s="25">
        <f t="shared" si="13"/>
        <v>45465</v>
      </c>
      <c r="B60" s="7">
        <v>62088.999999999993</v>
      </c>
      <c r="C60" s="7">
        <v>-345</v>
      </c>
      <c r="D60" s="7">
        <v>-63706.7</v>
      </c>
      <c r="E60" s="7">
        <f t="shared" ref="E60" si="389">SUM(B60:D60)</f>
        <v>-1962.7000000000044</v>
      </c>
      <c r="F60" s="16"/>
      <c r="G60" s="7">
        <v>444070.42000000004</v>
      </c>
      <c r="H60" s="7">
        <v>0</v>
      </c>
      <c r="I60" s="7">
        <v>-417028.19899999996</v>
      </c>
      <c r="J60" s="7">
        <f t="shared" ref="J60" si="390">SUM(G60:I60)</f>
        <v>27042.221000000078</v>
      </c>
      <c r="K60" s="16"/>
      <c r="L60" s="7">
        <f t="shared" ref="L60" si="391">B60+G60</f>
        <v>506159.42000000004</v>
      </c>
      <c r="M60" s="7">
        <f t="shared" ref="M60" si="392">C60+H60</f>
        <v>-345</v>
      </c>
      <c r="N60" s="7">
        <f t="shared" ref="N60" si="393">D60+I60</f>
        <v>-480734.89899999998</v>
      </c>
      <c r="O60" s="7">
        <f t="shared" ref="O60" si="394">E60+J60</f>
        <v>25079.521000000073</v>
      </c>
      <c r="P60" s="7"/>
      <c r="Q60" s="7">
        <f t="shared" ref="Q60" si="395">ROUND(O60*0.1,2)</f>
        <v>2507.9499999999998</v>
      </c>
      <c r="R60" s="7">
        <f t="shared" ref="R60" si="396">ROUND(Q60*0.15,2)</f>
        <v>376.19</v>
      </c>
      <c r="S60" s="7">
        <f t="shared" ref="S60" si="397">ROUND(Q60*0.85,2)</f>
        <v>2131.7600000000002</v>
      </c>
    </row>
    <row r="61" spans="1:19" ht="15" customHeight="1" x14ac:dyDescent="0.25">
      <c r="A61" s="25">
        <f t="shared" si="13"/>
        <v>45472</v>
      </c>
      <c r="B61" s="7">
        <v>54976.61</v>
      </c>
      <c r="C61" s="7">
        <v>-104</v>
      </c>
      <c r="D61" s="7">
        <v>-67261.100000000006</v>
      </c>
      <c r="E61" s="7">
        <f t="shared" ref="E61" si="398">SUM(B61:D61)</f>
        <v>-12388.490000000005</v>
      </c>
      <c r="F61" s="16"/>
      <c r="G61" s="7">
        <v>456237.67</v>
      </c>
      <c r="H61" s="7">
        <v>0</v>
      </c>
      <c r="I61" s="7">
        <v>-459005.85</v>
      </c>
      <c r="J61" s="7">
        <f t="shared" ref="J61" si="399">SUM(G61:I61)</f>
        <v>-2768.179999999993</v>
      </c>
      <c r="K61" s="16"/>
      <c r="L61" s="7">
        <f t="shared" ref="L61" si="400">B61+G61</f>
        <v>511214.27999999997</v>
      </c>
      <c r="M61" s="7">
        <f t="shared" ref="M61" si="401">C61+H61</f>
        <v>-104</v>
      </c>
      <c r="N61" s="7">
        <f t="shared" ref="N61" si="402">D61+I61</f>
        <v>-526266.94999999995</v>
      </c>
      <c r="O61" s="7">
        <f t="shared" ref="O61" si="403">E61+J61</f>
        <v>-15156.669999999998</v>
      </c>
      <c r="P61" s="7"/>
      <c r="Q61" s="7">
        <f>ROUND(O61*0.1,2)+0.01</f>
        <v>-1515.66</v>
      </c>
      <c r="R61" s="7">
        <f t="shared" ref="R61" si="404">ROUND(Q61*0.15,2)</f>
        <v>-227.35</v>
      </c>
      <c r="S61" s="7">
        <f t="shared" ref="S61" si="405">ROUND(Q61*0.85,2)</f>
        <v>-1288.31</v>
      </c>
    </row>
    <row r="62" spans="1:19" ht="15" customHeight="1" x14ac:dyDescent="0.25">
      <c r="A62" s="25">
        <v>45473</v>
      </c>
      <c r="B62" s="7">
        <v>5467.45</v>
      </c>
      <c r="C62" s="7">
        <v>-2</v>
      </c>
      <c r="D62" s="7">
        <v>-6884.8</v>
      </c>
      <c r="E62" s="7">
        <f t="shared" ref="E62" si="406">SUM(B62:D62)</f>
        <v>-1419.3500000000004</v>
      </c>
      <c r="F62" s="16"/>
      <c r="G62" s="7">
        <v>55119.09</v>
      </c>
      <c r="H62" s="7">
        <v>0</v>
      </c>
      <c r="I62" s="7">
        <v>-44693.66</v>
      </c>
      <c r="J62" s="7">
        <f t="shared" ref="J62" si="407">SUM(G62:I62)</f>
        <v>10425.429999999993</v>
      </c>
      <c r="K62" s="16"/>
      <c r="L62" s="7">
        <f t="shared" ref="L62" si="408">B62+G62</f>
        <v>60586.539999999994</v>
      </c>
      <c r="M62" s="7">
        <f t="shared" ref="M62" si="409">C62+H62</f>
        <v>-2</v>
      </c>
      <c r="N62" s="7">
        <f t="shared" ref="N62" si="410">D62+I62</f>
        <v>-51578.460000000006</v>
      </c>
      <c r="O62" s="7">
        <f t="shared" ref="O62" si="411">E62+J62</f>
        <v>9006.0799999999927</v>
      </c>
      <c r="P62" s="7"/>
      <c r="Q62" s="7">
        <f>ROUND(O62*0.1,2)-0.01</f>
        <v>900.6</v>
      </c>
      <c r="R62" s="7">
        <f t="shared" ref="R62" si="412">ROUND(Q62*0.15,2)</f>
        <v>135.09</v>
      </c>
      <c r="S62" s="7">
        <f t="shared" ref="S62" si="413">ROUND(Q62*0.85,2)</f>
        <v>765.51</v>
      </c>
    </row>
    <row r="63" spans="1:19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24"/>
    </row>
    <row r="64" spans="1:19" ht="15" customHeight="1" thickBot="1" x14ac:dyDescent="0.3">
      <c r="B64" s="8">
        <f>SUM(B9:B63)</f>
        <v>5776650.6000000006</v>
      </c>
      <c r="C64" s="8">
        <f>SUM(C9:C63)</f>
        <v>-105057.25</v>
      </c>
      <c r="D64" s="8">
        <f>SUM(D9:D63)</f>
        <v>-4935182.3499999996</v>
      </c>
      <c r="E64" s="8">
        <f>SUM(E9:E63)</f>
        <v>736411.00000000023</v>
      </c>
      <c r="F64" s="16"/>
      <c r="G64" s="8">
        <f>SUM(G9:G63)</f>
        <v>27528175.350000009</v>
      </c>
      <c r="H64" s="8">
        <f>SUM(H9:H63)</f>
        <v>-2289.48</v>
      </c>
      <c r="I64" s="8">
        <f>SUM(I9:I63)</f>
        <v>-25955721.489000004</v>
      </c>
      <c r="J64" s="8">
        <f>SUM(J9:J63)</f>
        <v>1570164.3809999991</v>
      </c>
      <c r="K64" s="16"/>
      <c r="L64" s="8">
        <f>SUM(L9:L63)</f>
        <v>33304825.949999999</v>
      </c>
      <c r="M64" s="8">
        <f>SUM(M9:M63)</f>
        <v>-107346.73000000001</v>
      </c>
      <c r="N64" s="8">
        <f>SUM(N9:N63)</f>
        <v>-30890903.839000005</v>
      </c>
      <c r="O64" s="8">
        <f>SUM(O9:O63)</f>
        <v>2306575.3809999987</v>
      </c>
      <c r="P64" s="16"/>
      <c r="Q64" s="8">
        <f>SUM(Q9:Q63)</f>
        <v>230657.56</v>
      </c>
      <c r="R64" s="8">
        <f>SUM(R9:R63)</f>
        <v>34598.619999999995</v>
      </c>
      <c r="S64" s="8">
        <f>SUM(S9:S63)</f>
        <v>196058.94000000006</v>
      </c>
    </row>
    <row r="65" spans="1:1" ht="15" customHeight="1" thickTop="1" x14ac:dyDescent="0.25"/>
    <row r="66" spans="1:1" ht="15" customHeight="1" x14ac:dyDescent="0.25">
      <c r="A66" s="14" t="s">
        <v>26</v>
      </c>
    </row>
    <row r="67" spans="1:1" ht="15" customHeight="1" x14ac:dyDescent="0.25">
      <c r="A67" s="14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38" activePane="bottomLeft" state="frozen"/>
      <selection activeCell="A4" sqref="A4:S4"/>
      <selection pane="bottomLeft" activeCell="Q64" sqref="Q64:S64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5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5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2" t="s">
        <v>9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12</v>
      </c>
      <c r="C3" s="4" t="s">
        <v>13</v>
      </c>
      <c r="D3" s="22" t="s">
        <v>14</v>
      </c>
      <c r="E3" s="22" t="s">
        <v>15</v>
      </c>
      <c r="F3" s="17"/>
      <c r="G3" s="22" t="s">
        <v>16</v>
      </c>
      <c r="H3" s="4" t="s">
        <v>17</v>
      </c>
      <c r="I3" s="22" t="s">
        <v>18</v>
      </c>
      <c r="J3" s="22" t="s">
        <v>19</v>
      </c>
      <c r="K3" s="17"/>
      <c r="L3" s="22" t="s">
        <v>20</v>
      </c>
      <c r="M3" s="4" t="s">
        <v>21</v>
      </c>
      <c r="N3" s="22" t="s">
        <v>22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5" t="s">
        <v>25</v>
      </c>
      <c r="B5" s="7">
        <v>7629069.2700000014</v>
      </c>
      <c r="C5" s="7">
        <v>-77672</v>
      </c>
      <c r="D5" s="7">
        <v>-6663829.4799999995</v>
      </c>
      <c r="E5" s="7">
        <v>887567.78999999957</v>
      </c>
      <c r="F5" s="16"/>
      <c r="G5" s="20">
        <v>1369471.1700000002</v>
      </c>
      <c r="H5" s="20">
        <v>-1723.85</v>
      </c>
      <c r="I5" s="20">
        <v>-1270804.4499999997</v>
      </c>
      <c r="J5" s="20">
        <v>96942.870000000024</v>
      </c>
      <c r="K5" s="16"/>
      <c r="L5" s="7">
        <v>8998540.4400000013</v>
      </c>
      <c r="M5" s="7">
        <v>-79395.850000000006</v>
      </c>
      <c r="N5" s="7">
        <v>-7934633.9299999969</v>
      </c>
      <c r="O5" s="7">
        <v>984510.6599999998</v>
      </c>
      <c r="P5" s="16"/>
      <c r="Q5" s="7">
        <v>98451.119999999952</v>
      </c>
      <c r="R5" s="7">
        <v>14767.66</v>
      </c>
      <c r="S5" s="7">
        <v>83683.460000000021</v>
      </c>
    </row>
    <row r="7" spans="1:19" ht="15" customHeight="1" x14ac:dyDescent="0.25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5" t="s">
        <v>23</v>
      </c>
      <c r="B9" s="7">
        <v>14411.85</v>
      </c>
      <c r="C9" s="7">
        <v>-390.3</v>
      </c>
      <c r="D9" s="7">
        <v>-7122.42</v>
      </c>
      <c r="E9" s="7">
        <f t="shared" ref="E9" si="0">SUM(B9:D9)</f>
        <v>6899.130000000001</v>
      </c>
      <c r="F9" s="16"/>
      <c r="G9" s="7">
        <v>0</v>
      </c>
      <c r="H9" s="7">
        <v>0</v>
      </c>
      <c r="I9" s="7">
        <v>0</v>
      </c>
      <c r="J9" s="7">
        <f t="shared" ref="J9" si="1">SUM(G9:I9)</f>
        <v>0</v>
      </c>
      <c r="K9" s="16"/>
      <c r="L9" s="7">
        <f t="shared" ref="L9:O9" si="2">B9+G9</f>
        <v>14411.85</v>
      </c>
      <c r="M9" s="7">
        <f t="shared" si="2"/>
        <v>-390.3</v>
      </c>
      <c r="N9" s="7">
        <f t="shared" si="2"/>
        <v>-7122.42</v>
      </c>
      <c r="O9" s="7">
        <f t="shared" si="2"/>
        <v>6899.130000000001</v>
      </c>
      <c r="P9" s="7"/>
      <c r="Q9" s="7">
        <f>ROUND(O9*0.1,2)-0.01</f>
        <v>689.9</v>
      </c>
      <c r="R9" s="7">
        <f>ROUND(Q9*0.15,2)-0.01</f>
        <v>103.47999999999999</v>
      </c>
      <c r="S9" s="7">
        <f t="shared" ref="S9" si="3">ROUND(Q9*0.85,2)</f>
        <v>586.41999999999996</v>
      </c>
    </row>
    <row r="10" spans="1:19" ht="15" customHeight="1" x14ac:dyDescent="0.25">
      <c r="A10" s="25">
        <v>45115</v>
      </c>
      <c r="B10" s="7">
        <v>63532.55</v>
      </c>
      <c r="C10" s="7">
        <v>-52</v>
      </c>
      <c r="D10" s="7">
        <v>-55255.23</v>
      </c>
      <c r="E10" s="7">
        <f t="shared" ref="E10" si="4">SUM(B10:D10)</f>
        <v>8225.32</v>
      </c>
      <c r="F10" s="16"/>
      <c r="G10" s="7">
        <v>0</v>
      </c>
      <c r="H10" s="7">
        <v>0</v>
      </c>
      <c r="I10" s="7">
        <v>0</v>
      </c>
      <c r="J10" s="7">
        <f t="shared" ref="J10" si="5">SUM(G10:I10)</f>
        <v>0</v>
      </c>
      <c r="K10" s="16"/>
      <c r="L10" s="7">
        <f t="shared" ref="L10" si="6">B10+G10</f>
        <v>63532.55</v>
      </c>
      <c r="M10" s="7">
        <f t="shared" ref="M10" si="7">C10+H10</f>
        <v>-52</v>
      </c>
      <c r="N10" s="7">
        <f t="shared" ref="N10" si="8">D10+I10</f>
        <v>-55255.23</v>
      </c>
      <c r="O10" s="7">
        <f t="shared" ref="O10" si="9">E10+J10</f>
        <v>8225.32</v>
      </c>
      <c r="P10" s="7"/>
      <c r="Q10" s="7">
        <f t="shared" ref="Q10:Q15" si="10">ROUND(O10*0.1,2)</f>
        <v>822.53</v>
      </c>
      <c r="R10" s="7">
        <f t="shared" ref="R10:R15" si="11">ROUND(Q10*0.15,2)</f>
        <v>123.38</v>
      </c>
      <c r="S10" s="7">
        <f t="shared" ref="S10" si="12">ROUND(Q10*0.85,2)</f>
        <v>699.15</v>
      </c>
    </row>
    <row r="11" spans="1:19" ht="15" customHeight="1" x14ac:dyDescent="0.25">
      <c r="A11" s="25">
        <f t="shared" ref="A11:A62" si="13">A10+7</f>
        <v>45122</v>
      </c>
      <c r="B11" s="7">
        <v>42441.85</v>
      </c>
      <c r="C11" s="7">
        <v>0</v>
      </c>
      <c r="D11" s="7">
        <v>-20930.47</v>
      </c>
      <c r="E11" s="7">
        <f t="shared" ref="E11" si="14">SUM(B11:D11)</f>
        <v>21511.379999999997</v>
      </c>
      <c r="F11" s="16"/>
      <c r="G11" s="7">
        <v>0</v>
      </c>
      <c r="H11" s="7">
        <v>0</v>
      </c>
      <c r="I11" s="7">
        <v>0</v>
      </c>
      <c r="J11" s="7">
        <f t="shared" ref="J11" si="15">SUM(G11:I11)</f>
        <v>0</v>
      </c>
      <c r="K11" s="16"/>
      <c r="L11" s="7">
        <f t="shared" ref="L11" si="16">B11+G11</f>
        <v>42441.85</v>
      </c>
      <c r="M11" s="7">
        <f t="shared" ref="M11" si="17">C11+H11</f>
        <v>0</v>
      </c>
      <c r="N11" s="7">
        <f t="shared" ref="N11" si="18">D11+I11</f>
        <v>-20930.47</v>
      </c>
      <c r="O11" s="7">
        <f t="shared" ref="O11" si="19">E11+J11</f>
        <v>21511.379999999997</v>
      </c>
      <c r="P11" s="7"/>
      <c r="Q11" s="7">
        <f t="shared" si="10"/>
        <v>2151.14</v>
      </c>
      <c r="R11" s="7">
        <f t="shared" si="11"/>
        <v>322.67</v>
      </c>
      <c r="S11" s="7">
        <f t="shared" ref="S11" si="20">ROUND(Q11*0.85,2)</f>
        <v>1828.47</v>
      </c>
    </row>
    <row r="12" spans="1:19" ht="15" customHeight="1" x14ac:dyDescent="0.25">
      <c r="A12" s="25">
        <f t="shared" si="13"/>
        <v>45129</v>
      </c>
      <c r="B12" s="7">
        <v>60217.2</v>
      </c>
      <c r="C12" s="7">
        <v>-115</v>
      </c>
      <c r="D12" s="7">
        <v>-57775.130000000005</v>
      </c>
      <c r="E12" s="7">
        <f t="shared" ref="E12" si="21">SUM(B12:D12)</f>
        <v>2327.0699999999924</v>
      </c>
      <c r="F12" s="16"/>
      <c r="G12" s="7">
        <v>0</v>
      </c>
      <c r="H12" s="7">
        <v>0</v>
      </c>
      <c r="I12" s="7">
        <v>0</v>
      </c>
      <c r="J12" s="7">
        <f t="shared" ref="J12" si="22">SUM(G12:I12)</f>
        <v>0</v>
      </c>
      <c r="K12" s="16"/>
      <c r="L12" s="7">
        <f t="shared" ref="L12" si="23">B12+G12</f>
        <v>60217.2</v>
      </c>
      <c r="M12" s="7">
        <f t="shared" ref="M12" si="24">C12+H12</f>
        <v>-115</v>
      </c>
      <c r="N12" s="7">
        <f t="shared" ref="N12" si="25">D12+I12</f>
        <v>-57775.130000000005</v>
      </c>
      <c r="O12" s="7">
        <f t="shared" ref="O12" si="26">E12+J12</f>
        <v>2327.0699999999924</v>
      </c>
      <c r="P12" s="7"/>
      <c r="Q12" s="7">
        <f t="shared" si="10"/>
        <v>232.71</v>
      </c>
      <c r="R12" s="7">
        <f t="shared" si="11"/>
        <v>34.909999999999997</v>
      </c>
      <c r="S12" s="7">
        <f t="shared" ref="S12" si="27">ROUND(Q12*0.85,2)</f>
        <v>197.8</v>
      </c>
    </row>
    <row r="13" spans="1:19" ht="15" customHeight="1" x14ac:dyDescent="0.25">
      <c r="A13" s="25">
        <f t="shared" si="13"/>
        <v>45136</v>
      </c>
      <c r="B13" s="7">
        <v>59493.55</v>
      </c>
      <c r="C13" s="7">
        <v>-170</v>
      </c>
      <c r="D13" s="7">
        <v>-57612.68</v>
      </c>
      <c r="E13" s="7">
        <f t="shared" ref="E13" si="28">SUM(B13:D13)</f>
        <v>1710.8700000000026</v>
      </c>
      <c r="F13" s="16"/>
      <c r="G13" s="7">
        <v>0</v>
      </c>
      <c r="H13" s="7">
        <v>0</v>
      </c>
      <c r="I13" s="7">
        <v>0</v>
      </c>
      <c r="J13" s="7">
        <f t="shared" ref="J13" si="29">SUM(G13:I13)</f>
        <v>0</v>
      </c>
      <c r="K13" s="16"/>
      <c r="L13" s="7">
        <f t="shared" ref="L13" si="30">B13+G13</f>
        <v>59493.55</v>
      </c>
      <c r="M13" s="7">
        <f t="shared" ref="M13" si="31">C13+H13</f>
        <v>-170</v>
      </c>
      <c r="N13" s="7">
        <f t="shared" ref="N13" si="32">D13+I13</f>
        <v>-57612.68</v>
      </c>
      <c r="O13" s="7">
        <f t="shared" ref="O13" si="33">E13+J13</f>
        <v>1710.8700000000026</v>
      </c>
      <c r="P13" s="7"/>
      <c r="Q13" s="7">
        <f t="shared" si="10"/>
        <v>171.09</v>
      </c>
      <c r="R13" s="7">
        <f t="shared" si="11"/>
        <v>25.66</v>
      </c>
      <c r="S13" s="7">
        <f t="shared" ref="S13" si="34">ROUND(Q13*0.85,2)</f>
        <v>145.43</v>
      </c>
    </row>
    <row r="14" spans="1:19" ht="15" customHeight="1" x14ac:dyDescent="0.25">
      <c r="A14" s="25">
        <f t="shared" si="13"/>
        <v>45143</v>
      </c>
      <c r="B14" s="7">
        <v>64244.3</v>
      </c>
      <c r="C14" s="7">
        <v>-46</v>
      </c>
      <c r="D14" s="7">
        <v>-55581.95</v>
      </c>
      <c r="E14" s="7">
        <f t="shared" ref="E14" si="35">SUM(B14:D14)</f>
        <v>8616.3500000000058</v>
      </c>
      <c r="F14" s="16"/>
      <c r="G14" s="7">
        <v>0</v>
      </c>
      <c r="H14" s="7">
        <v>0</v>
      </c>
      <c r="I14" s="7">
        <v>0</v>
      </c>
      <c r="J14" s="7">
        <f t="shared" ref="J14" si="36">SUM(G14:I14)</f>
        <v>0</v>
      </c>
      <c r="K14" s="16"/>
      <c r="L14" s="7">
        <f t="shared" ref="L14" si="37">B14+G14</f>
        <v>64244.3</v>
      </c>
      <c r="M14" s="7">
        <f t="shared" ref="M14" si="38">C14+H14</f>
        <v>-46</v>
      </c>
      <c r="N14" s="7">
        <f t="shared" ref="N14" si="39">D14+I14</f>
        <v>-55581.95</v>
      </c>
      <c r="O14" s="7">
        <f t="shared" ref="O14" si="40">E14+J14</f>
        <v>8616.3500000000058</v>
      </c>
      <c r="P14" s="7"/>
      <c r="Q14" s="7">
        <f t="shared" si="10"/>
        <v>861.64</v>
      </c>
      <c r="R14" s="7">
        <f t="shared" si="11"/>
        <v>129.25</v>
      </c>
      <c r="S14" s="7">
        <f t="shared" ref="S14" si="41">ROUND(Q14*0.85,2)</f>
        <v>732.39</v>
      </c>
    </row>
    <row r="15" spans="1:19" ht="15" customHeight="1" x14ac:dyDescent="0.25">
      <c r="A15" s="25">
        <f t="shared" si="13"/>
        <v>45150</v>
      </c>
      <c r="B15" s="7">
        <v>54136.749999999993</v>
      </c>
      <c r="C15" s="7">
        <v>-116</v>
      </c>
      <c r="D15" s="7">
        <v>-42776.42</v>
      </c>
      <c r="E15" s="7">
        <f t="shared" ref="E15" si="42">SUM(B15:D15)</f>
        <v>11244.329999999994</v>
      </c>
      <c r="F15" s="16"/>
      <c r="G15" s="7">
        <v>0</v>
      </c>
      <c r="H15" s="7">
        <v>0</v>
      </c>
      <c r="I15" s="7">
        <v>0</v>
      </c>
      <c r="J15" s="7">
        <f t="shared" ref="J15" si="43">SUM(G15:I15)</f>
        <v>0</v>
      </c>
      <c r="K15" s="16"/>
      <c r="L15" s="7">
        <f t="shared" ref="L15" si="44">B15+G15</f>
        <v>54136.749999999993</v>
      </c>
      <c r="M15" s="7">
        <f t="shared" ref="M15" si="45">C15+H15</f>
        <v>-116</v>
      </c>
      <c r="N15" s="7">
        <f t="shared" ref="N15" si="46">D15+I15</f>
        <v>-42776.42</v>
      </c>
      <c r="O15" s="7">
        <f t="shared" ref="O15" si="47">E15+J15</f>
        <v>11244.329999999994</v>
      </c>
      <c r="P15" s="7"/>
      <c r="Q15" s="7">
        <f t="shared" si="10"/>
        <v>1124.43</v>
      </c>
      <c r="R15" s="7">
        <f t="shared" si="11"/>
        <v>168.66</v>
      </c>
      <c r="S15" s="7">
        <f t="shared" ref="S15" si="48">ROUND(Q15*0.85,2)</f>
        <v>955.77</v>
      </c>
    </row>
    <row r="16" spans="1:19" ht="15" customHeight="1" x14ac:dyDescent="0.25">
      <c r="A16" s="25">
        <f t="shared" si="13"/>
        <v>45157</v>
      </c>
      <c r="B16" s="7">
        <v>56133.5</v>
      </c>
      <c r="C16" s="7">
        <v>-150</v>
      </c>
      <c r="D16" s="7">
        <v>-48062.950000000004</v>
      </c>
      <c r="E16" s="7">
        <f t="shared" ref="E16" si="49">SUM(B16:D16)</f>
        <v>7920.5499999999956</v>
      </c>
      <c r="F16" s="16"/>
      <c r="G16" s="7">
        <v>0</v>
      </c>
      <c r="H16" s="7">
        <v>0</v>
      </c>
      <c r="I16" s="7">
        <v>0</v>
      </c>
      <c r="J16" s="7">
        <f t="shared" ref="J16" si="50">SUM(G16:I16)</f>
        <v>0</v>
      </c>
      <c r="K16" s="16"/>
      <c r="L16" s="7">
        <f t="shared" ref="L16" si="51">B16+G16</f>
        <v>56133.5</v>
      </c>
      <c r="M16" s="7">
        <f t="shared" ref="M16" si="52">C16+H16</f>
        <v>-150</v>
      </c>
      <c r="N16" s="7">
        <f t="shared" ref="N16" si="53">D16+I16</f>
        <v>-48062.950000000004</v>
      </c>
      <c r="O16" s="7">
        <f t="shared" ref="O16" si="54">E16+J16</f>
        <v>7920.5499999999956</v>
      </c>
      <c r="P16" s="7"/>
      <c r="Q16" s="7">
        <f t="shared" ref="Q16" si="55">ROUND(O16*0.1,2)</f>
        <v>792.06</v>
      </c>
      <c r="R16" s="7">
        <f t="shared" ref="R16" si="56">ROUND(Q16*0.15,2)</f>
        <v>118.81</v>
      </c>
      <c r="S16" s="7">
        <f t="shared" ref="S16" si="57">ROUND(Q16*0.85,2)</f>
        <v>673.25</v>
      </c>
    </row>
    <row r="17" spans="1:19" ht="15" customHeight="1" x14ac:dyDescent="0.25">
      <c r="A17" s="25">
        <f t="shared" si="13"/>
        <v>45164</v>
      </c>
      <c r="B17" s="7">
        <v>99021.9</v>
      </c>
      <c r="C17" s="7">
        <v>-695</v>
      </c>
      <c r="D17" s="7">
        <v>-64834.33</v>
      </c>
      <c r="E17" s="7">
        <f t="shared" ref="E17" si="58">SUM(B17:D17)</f>
        <v>33492.569999999992</v>
      </c>
      <c r="F17" s="16"/>
      <c r="G17" s="7">
        <v>0</v>
      </c>
      <c r="H17" s="7">
        <v>0</v>
      </c>
      <c r="I17" s="7">
        <v>0</v>
      </c>
      <c r="J17" s="7">
        <f t="shared" ref="J17" si="59">SUM(G17:I17)</f>
        <v>0</v>
      </c>
      <c r="K17" s="16"/>
      <c r="L17" s="7">
        <f t="shared" ref="L17" si="60">B17+G17</f>
        <v>99021.9</v>
      </c>
      <c r="M17" s="7">
        <f t="shared" ref="M17" si="61">C17+H17</f>
        <v>-695</v>
      </c>
      <c r="N17" s="7">
        <f t="shared" ref="N17" si="62">D17+I17</f>
        <v>-64834.33</v>
      </c>
      <c r="O17" s="7">
        <f t="shared" ref="O17" si="63">E17+J17</f>
        <v>33492.569999999992</v>
      </c>
      <c r="P17" s="7"/>
      <c r="Q17" s="7">
        <f t="shared" ref="Q17" si="64">ROUND(O17*0.1,2)</f>
        <v>3349.26</v>
      </c>
      <c r="R17" s="7">
        <f t="shared" ref="R17" si="65">ROUND(Q17*0.15,2)</f>
        <v>502.39</v>
      </c>
      <c r="S17" s="7">
        <f t="shared" ref="S17" si="66">ROUND(Q17*0.85,2)</f>
        <v>2846.87</v>
      </c>
    </row>
    <row r="18" spans="1:19" ht="15" customHeight="1" x14ac:dyDescent="0.25">
      <c r="A18" s="25">
        <f t="shared" si="13"/>
        <v>45171</v>
      </c>
      <c r="B18" s="7">
        <v>80417.25</v>
      </c>
      <c r="C18" s="7">
        <v>-669</v>
      </c>
      <c r="D18" s="7">
        <v>-65435.740000000005</v>
      </c>
      <c r="E18" s="7">
        <f t="shared" ref="E18" si="67">SUM(B18:D18)</f>
        <v>14312.509999999995</v>
      </c>
      <c r="F18" s="16"/>
      <c r="G18" s="7">
        <v>0</v>
      </c>
      <c r="H18" s="7">
        <v>0</v>
      </c>
      <c r="I18" s="7">
        <v>0</v>
      </c>
      <c r="J18" s="7">
        <f t="shared" ref="J18" si="68">SUM(G18:I18)</f>
        <v>0</v>
      </c>
      <c r="K18" s="16"/>
      <c r="L18" s="7">
        <f t="shared" ref="L18" si="69">B18+G18</f>
        <v>80417.25</v>
      </c>
      <c r="M18" s="7">
        <f t="shared" ref="M18" si="70">C18+H18</f>
        <v>-669</v>
      </c>
      <c r="N18" s="7">
        <f t="shared" ref="N18" si="71">D18+I18</f>
        <v>-65435.740000000005</v>
      </c>
      <c r="O18" s="7">
        <f t="shared" ref="O18" si="72">E18+J18</f>
        <v>14312.509999999995</v>
      </c>
      <c r="P18" s="7"/>
      <c r="Q18" s="7">
        <f t="shared" ref="Q18" si="73">ROUND(O18*0.1,2)</f>
        <v>1431.25</v>
      </c>
      <c r="R18" s="7">
        <f t="shared" ref="R18" si="74">ROUND(Q18*0.15,2)</f>
        <v>214.69</v>
      </c>
      <c r="S18" s="7">
        <f t="shared" ref="S18" si="75">ROUND(Q18*0.85,2)</f>
        <v>1216.56</v>
      </c>
    </row>
    <row r="19" spans="1:19" ht="15" customHeight="1" x14ac:dyDescent="0.25">
      <c r="A19" s="25">
        <f t="shared" si="13"/>
        <v>45178</v>
      </c>
      <c r="B19" s="7">
        <v>107260.5</v>
      </c>
      <c r="C19" s="7">
        <v>-367</v>
      </c>
      <c r="D19" s="7">
        <v>-74677.06</v>
      </c>
      <c r="E19" s="7">
        <f t="shared" ref="E19" si="76">SUM(B19:D19)</f>
        <v>32216.440000000002</v>
      </c>
      <c r="F19" s="16"/>
      <c r="G19" s="7">
        <v>0</v>
      </c>
      <c r="H19" s="7">
        <v>0</v>
      </c>
      <c r="I19" s="7">
        <v>0</v>
      </c>
      <c r="J19" s="7">
        <f t="shared" ref="J19" si="77">SUM(G19:I19)</f>
        <v>0</v>
      </c>
      <c r="K19" s="16"/>
      <c r="L19" s="7">
        <f t="shared" ref="L19" si="78">B19+G19</f>
        <v>107260.5</v>
      </c>
      <c r="M19" s="7">
        <f t="shared" ref="M19" si="79">C19+H19</f>
        <v>-367</v>
      </c>
      <c r="N19" s="7">
        <f t="shared" ref="N19" si="80">D19+I19</f>
        <v>-74677.06</v>
      </c>
      <c r="O19" s="7">
        <f t="shared" ref="O19" si="81">E19+J19</f>
        <v>32216.440000000002</v>
      </c>
      <c r="P19" s="7"/>
      <c r="Q19" s="7">
        <f t="shared" ref="Q19" si="82">ROUND(O19*0.1,2)</f>
        <v>3221.64</v>
      </c>
      <c r="R19" s="7">
        <f t="shared" ref="R19" si="83">ROUND(Q19*0.15,2)</f>
        <v>483.25</v>
      </c>
      <c r="S19" s="7">
        <f t="shared" ref="S19" si="84">ROUND(Q19*0.85,2)</f>
        <v>2738.39</v>
      </c>
    </row>
    <row r="20" spans="1:19" ht="15" customHeight="1" x14ac:dyDescent="0.25">
      <c r="A20" s="25">
        <f t="shared" si="13"/>
        <v>45185</v>
      </c>
      <c r="B20" s="7">
        <v>106222.25</v>
      </c>
      <c r="C20" s="7">
        <v>-235</v>
      </c>
      <c r="D20" s="7">
        <v>-96643.580000000016</v>
      </c>
      <c r="E20" s="7">
        <f t="shared" ref="E20" si="85">SUM(B20:D20)</f>
        <v>9343.6699999999837</v>
      </c>
      <c r="F20" s="16"/>
      <c r="G20" s="7">
        <v>0</v>
      </c>
      <c r="H20" s="7">
        <v>0</v>
      </c>
      <c r="I20" s="7">
        <v>0</v>
      </c>
      <c r="J20" s="7">
        <f t="shared" ref="J20" si="86">SUM(G20:I20)</f>
        <v>0</v>
      </c>
      <c r="K20" s="16"/>
      <c r="L20" s="7">
        <f t="shared" ref="L20" si="87">B20+G20</f>
        <v>106222.25</v>
      </c>
      <c r="M20" s="7">
        <f t="shared" ref="M20" si="88">C20+H20</f>
        <v>-235</v>
      </c>
      <c r="N20" s="7">
        <f t="shared" ref="N20" si="89">D20+I20</f>
        <v>-96643.580000000016</v>
      </c>
      <c r="O20" s="7">
        <f t="shared" ref="O20" si="90">E20+J20</f>
        <v>9343.6699999999837</v>
      </c>
      <c r="P20" s="7"/>
      <c r="Q20" s="7">
        <f t="shared" ref="Q20" si="91">ROUND(O20*0.1,2)</f>
        <v>934.37</v>
      </c>
      <c r="R20" s="7">
        <f t="shared" ref="R20" si="92">ROUND(Q20*0.15,2)</f>
        <v>140.16</v>
      </c>
      <c r="S20" s="7">
        <f t="shared" ref="S20" si="93">ROUND(Q20*0.85,2)</f>
        <v>794.21</v>
      </c>
    </row>
    <row r="21" spans="1:19" ht="15" customHeight="1" x14ac:dyDescent="0.25">
      <c r="A21" s="25">
        <f t="shared" si="13"/>
        <v>45192</v>
      </c>
      <c r="B21" s="7">
        <v>144816.54999999999</v>
      </c>
      <c r="C21" s="7">
        <v>-695</v>
      </c>
      <c r="D21" s="7">
        <v>-123276.78000000001</v>
      </c>
      <c r="E21" s="7">
        <f t="shared" ref="E21" si="94">SUM(B21:D21)</f>
        <v>20844.769999999975</v>
      </c>
      <c r="F21" s="16"/>
      <c r="G21" s="7">
        <v>0</v>
      </c>
      <c r="H21" s="7">
        <v>0</v>
      </c>
      <c r="I21" s="7">
        <v>0</v>
      </c>
      <c r="J21" s="7">
        <f t="shared" ref="J21" si="95">SUM(G21:I21)</f>
        <v>0</v>
      </c>
      <c r="K21" s="16"/>
      <c r="L21" s="7">
        <f t="shared" ref="L21" si="96">B21+G21</f>
        <v>144816.54999999999</v>
      </c>
      <c r="M21" s="7">
        <f t="shared" ref="M21" si="97">C21+H21</f>
        <v>-695</v>
      </c>
      <c r="N21" s="7">
        <f t="shared" ref="N21" si="98">D21+I21</f>
        <v>-123276.78000000001</v>
      </c>
      <c r="O21" s="7">
        <f t="shared" ref="O21" si="99">E21+J21</f>
        <v>20844.769999999975</v>
      </c>
      <c r="P21" s="7"/>
      <c r="Q21" s="7">
        <f t="shared" ref="Q21" si="100">ROUND(O21*0.1,2)</f>
        <v>2084.48</v>
      </c>
      <c r="R21" s="7">
        <f t="shared" ref="R21" si="101">ROUND(Q21*0.15,2)</f>
        <v>312.67</v>
      </c>
      <c r="S21" s="7">
        <f t="shared" ref="S21" si="102">ROUND(Q21*0.85,2)</f>
        <v>1771.81</v>
      </c>
    </row>
    <row r="22" spans="1:19" ht="15" customHeight="1" x14ac:dyDescent="0.25">
      <c r="A22" s="25">
        <f t="shared" si="13"/>
        <v>45199</v>
      </c>
      <c r="B22" s="7">
        <v>134664.04999999999</v>
      </c>
      <c r="C22" s="7">
        <v>-1040</v>
      </c>
      <c r="D22" s="7">
        <v>-127148.58</v>
      </c>
      <c r="E22" s="7">
        <f t="shared" ref="E22" si="103">SUM(B22:D22)</f>
        <v>6475.4699999999866</v>
      </c>
      <c r="F22" s="16"/>
      <c r="G22" s="7">
        <v>0</v>
      </c>
      <c r="H22" s="7">
        <v>0</v>
      </c>
      <c r="I22" s="7">
        <v>0</v>
      </c>
      <c r="J22" s="7">
        <f t="shared" ref="J22" si="104">SUM(G22:I22)</f>
        <v>0</v>
      </c>
      <c r="K22" s="16"/>
      <c r="L22" s="7">
        <f t="shared" ref="L22" si="105">B22+G22</f>
        <v>134664.04999999999</v>
      </c>
      <c r="M22" s="7">
        <f t="shared" ref="M22" si="106">C22+H22</f>
        <v>-1040</v>
      </c>
      <c r="N22" s="7">
        <f t="shared" ref="N22" si="107">D22+I22</f>
        <v>-127148.58</v>
      </c>
      <c r="O22" s="7">
        <f t="shared" ref="O22" si="108">E22+J22</f>
        <v>6475.4699999999866</v>
      </c>
      <c r="P22" s="7"/>
      <c r="Q22" s="7">
        <f t="shared" ref="Q22" si="109">ROUND(O22*0.1,2)</f>
        <v>647.54999999999995</v>
      </c>
      <c r="R22" s="7">
        <f t="shared" ref="R22" si="110">ROUND(Q22*0.15,2)</f>
        <v>97.13</v>
      </c>
      <c r="S22" s="7">
        <f t="shared" ref="S22" si="111">ROUND(Q22*0.85,2)</f>
        <v>550.41999999999996</v>
      </c>
    </row>
    <row r="23" spans="1:19" ht="15" customHeight="1" x14ac:dyDescent="0.25">
      <c r="A23" s="25">
        <f t="shared" si="13"/>
        <v>45206</v>
      </c>
      <c r="B23" s="7">
        <v>135061.25</v>
      </c>
      <c r="C23" s="7">
        <v>-785</v>
      </c>
      <c r="D23" s="7">
        <v>-116998.42000000001</v>
      </c>
      <c r="E23" s="7">
        <f t="shared" ref="E23" si="112">SUM(B23:D23)</f>
        <v>17277.829999999987</v>
      </c>
      <c r="F23" s="16"/>
      <c r="G23" s="7">
        <v>0</v>
      </c>
      <c r="H23" s="7">
        <v>0</v>
      </c>
      <c r="I23" s="7">
        <v>0</v>
      </c>
      <c r="J23" s="7">
        <f t="shared" ref="J23" si="113">SUM(G23:I23)</f>
        <v>0</v>
      </c>
      <c r="K23" s="16"/>
      <c r="L23" s="7">
        <f t="shared" ref="L23" si="114">B23+G23</f>
        <v>135061.25</v>
      </c>
      <c r="M23" s="7">
        <f t="shared" ref="M23" si="115">C23+H23</f>
        <v>-785</v>
      </c>
      <c r="N23" s="7">
        <f t="shared" ref="N23" si="116">D23+I23</f>
        <v>-116998.42000000001</v>
      </c>
      <c r="O23" s="7">
        <f t="shared" ref="O23" si="117">E23+J23</f>
        <v>17277.829999999987</v>
      </c>
      <c r="P23" s="7"/>
      <c r="Q23" s="7">
        <f t="shared" ref="Q23" si="118">ROUND(O23*0.1,2)</f>
        <v>1727.78</v>
      </c>
      <c r="R23" s="7">
        <f t="shared" ref="R23" si="119">ROUND(Q23*0.15,2)</f>
        <v>259.17</v>
      </c>
      <c r="S23" s="7">
        <f t="shared" ref="S23" si="120">ROUND(Q23*0.85,2)</f>
        <v>1468.61</v>
      </c>
    </row>
    <row r="24" spans="1:19" ht="15" customHeight="1" x14ac:dyDescent="0.25">
      <c r="A24" s="25">
        <f t="shared" si="13"/>
        <v>45213</v>
      </c>
      <c r="B24" s="7">
        <v>144774.9</v>
      </c>
      <c r="C24" s="7">
        <v>-456</v>
      </c>
      <c r="D24" s="7">
        <v>-138561.33000000002</v>
      </c>
      <c r="E24" s="7">
        <f t="shared" ref="E24" si="121">SUM(B24:D24)</f>
        <v>5757.5699999999779</v>
      </c>
      <c r="F24" s="16"/>
      <c r="G24" s="7">
        <v>0</v>
      </c>
      <c r="H24" s="7">
        <v>0</v>
      </c>
      <c r="I24" s="7">
        <v>0</v>
      </c>
      <c r="J24" s="7">
        <f t="shared" ref="J24" si="122">SUM(G24:I24)</f>
        <v>0</v>
      </c>
      <c r="K24" s="16"/>
      <c r="L24" s="7">
        <f t="shared" ref="L24" si="123">B24+G24</f>
        <v>144774.9</v>
      </c>
      <c r="M24" s="7">
        <f t="shared" ref="M24" si="124">C24+H24</f>
        <v>-456</v>
      </c>
      <c r="N24" s="7">
        <f t="shared" ref="N24" si="125">D24+I24</f>
        <v>-138561.33000000002</v>
      </c>
      <c r="O24" s="7">
        <f t="shared" ref="O24" si="126">E24+J24</f>
        <v>5757.5699999999779</v>
      </c>
      <c r="P24" s="7"/>
      <c r="Q24" s="7">
        <f t="shared" ref="Q24" si="127">ROUND(O24*0.1,2)</f>
        <v>575.76</v>
      </c>
      <c r="R24" s="7">
        <f t="shared" ref="R24" si="128">ROUND(Q24*0.15,2)</f>
        <v>86.36</v>
      </c>
      <c r="S24" s="7">
        <f t="shared" ref="S24" si="129">ROUND(Q24*0.85,2)</f>
        <v>489.4</v>
      </c>
    </row>
    <row r="25" spans="1:19" ht="15" customHeight="1" x14ac:dyDescent="0.25">
      <c r="A25" s="25">
        <f t="shared" si="13"/>
        <v>45220</v>
      </c>
      <c r="B25" s="7">
        <v>164282.65000000002</v>
      </c>
      <c r="C25" s="7">
        <v>-172</v>
      </c>
      <c r="D25" s="7">
        <v>-166746.23999999999</v>
      </c>
      <c r="E25" s="7">
        <f t="shared" ref="E25" si="130">SUM(B25:D25)</f>
        <v>-2635.5899999999674</v>
      </c>
      <c r="F25" s="16"/>
      <c r="G25" s="7">
        <v>0</v>
      </c>
      <c r="H25" s="7">
        <v>0</v>
      </c>
      <c r="I25" s="7">
        <v>0</v>
      </c>
      <c r="J25" s="7">
        <f t="shared" ref="J25" si="131">SUM(G25:I25)</f>
        <v>0</v>
      </c>
      <c r="K25" s="16"/>
      <c r="L25" s="7">
        <f t="shared" ref="L25" si="132">B25+G25</f>
        <v>164282.65000000002</v>
      </c>
      <c r="M25" s="7">
        <f t="shared" ref="M25" si="133">C25+H25</f>
        <v>-172</v>
      </c>
      <c r="N25" s="7">
        <f t="shared" ref="N25" si="134">D25+I25</f>
        <v>-166746.23999999999</v>
      </c>
      <c r="O25" s="7">
        <f t="shared" ref="O25" si="135">E25+J25</f>
        <v>-2635.5899999999674</v>
      </c>
      <c r="P25" s="7"/>
      <c r="Q25" s="7">
        <f t="shared" ref="Q25" si="136">ROUND(O25*0.1,2)</f>
        <v>-263.56</v>
      </c>
      <c r="R25" s="7">
        <f t="shared" ref="R25" si="137">ROUND(Q25*0.15,2)</f>
        <v>-39.53</v>
      </c>
      <c r="S25" s="7">
        <f t="shared" ref="S25" si="138">ROUND(Q25*0.85,2)</f>
        <v>-224.03</v>
      </c>
    </row>
    <row r="26" spans="1:19" ht="15" customHeight="1" x14ac:dyDescent="0.25">
      <c r="A26" s="25">
        <f t="shared" si="13"/>
        <v>45227</v>
      </c>
      <c r="B26" s="7">
        <v>152586.65</v>
      </c>
      <c r="C26" s="7">
        <v>-2145</v>
      </c>
      <c r="D26" s="7">
        <v>-133909.30000000002</v>
      </c>
      <c r="E26" s="7">
        <f t="shared" ref="E26" si="139">SUM(B26:D26)</f>
        <v>16532.349999999977</v>
      </c>
      <c r="F26" s="16"/>
      <c r="G26" s="7">
        <v>0</v>
      </c>
      <c r="H26" s="7">
        <v>0</v>
      </c>
      <c r="I26" s="7">
        <v>0</v>
      </c>
      <c r="J26" s="7">
        <f t="shared" ref="J26" si="140">SUM(G26:I26)</f>
        <v>0</v>
      </c>
      <c r="K26" s="16"/>
      <c r="L26" s="7">
        <f t="shared" ref="L26" si="141">B26+G26</f>
        <v>152586.65</v>
      </c>
      <c r="M26" s="7">
        <f t="shared" ref="M26" si="142">C26+H26</f>
        <v>-2145</v>
      </c>
      <c r="N26" s="7">
        <f t="shared" ref="N26" si="143">D26+I26</f>
        <v>-133909.30000000002</v>
      </c>
      <c r="O26" s="7">
        <f t="shared" ref="O26" si="144">E26+J26</f>
        <v>16532.349999999977</v>
      </c>
      <c r="P26" s="7"/>
      <c r="Q26" s="7">
        <f t="shared" ref="Q26" si="145">ROUND(O26*0.1,2)</f>
        <v>1653.24</v>
      </c>
      <c r="R26" s="7">
        <f t="shared" ref="R26" si="146">ROUND(Q26*0.15,2)</f>
        <v>247.99</v>
      </c>
      <c r="S26" s="7">
        <f t="shared" ref="S26" si="147">ROUND(Q26*0.85,2)</f>
        <v>1405.25</v>
      </c>
    </row>
    <row r="27" spans="1:19" ht="15" customHeight="1" x14ac:dyDescent="0.25">
      <c r="A27" s="25">
        <f t="shared" si="13"/>
        <v>45234</v>
      </c>
      <c r="B27" s="7">
        <v>215638.30000000005</v>
      </c>
      <c r="C27" s="7">
        <v>-1590</v>
      </c>
      <c r="D27" s="7">
        <v>-187592.51</v>
      </c>
      <c r="E27" s="7">
        <f t="shared" ref="E27" si="148">SUM(B27:D27)</f>
        <v>26455.790000000037</v>
      </c>
      <c r="F27" s="16"/>
      <c r="G27" s="7">
        <v>0</v>
      </c>
      <c r="H27" s="7">
        <v>0</v>
      </c>
      <c r="I27" s="7">
        <v>0</v>
      </c>
      <c r="J27" s="7">
        <f t="shared" ref="J27" si="149">SUM(G27:I27)</f>
        <v>0</v>
      </c>
      <c r="K27" s="16"/>
      <c r="L27" s="7">
        <f t="shared" ref="L27" si="150">B27+G27</f>
        <v>215638.30000000005</v>
      </c>
      <c r="M27" s="7">
        <f t="shared" ref="M27" si="151">C27+H27</f>
        <v>-1590</v>
      </c>
      <c r="N27" s="7">
        <f t="shared" ref="N27" si="152">D27+I27</f>
        <v>-187592.51</v>
      </c>
      <c r="O27" s="7">
        <f t="shared" ref="O27" si="153">E27+J27</f>
        <v>26455.790000000037</v>
      </c>
      <c r="P27" s="7"/>
      <c r="Q27" s="7">
        <f t="shared" ref="Q27" si="154">ROUND(O27*0.1,2)</f>
        <v>2645.58</v>
      </c>
      <c r="R27" s="7">
        <f t="shared" ref="R27" si="155">ROUND(Q27*0.15,2)</f>
        <v>396.84</v>
      </c>
      <c r="S27" s="7">
        <f t="shared" ref="S27" si="156">ROUND(Q27*0.85,2)</f>
        <v>2248.7399999999998</v>
      </c>
    </row>
    <row r="28" spans="1:19" ht="15" customHeight="1" x14ac:dyDescent="0.25">
      <c r="A28" s="25">
        <f t="shared" si="13"/>
        <v>45241</v>
      </c>
      <c r="B28" s="7">
        <v>217100.1</v>
      </c>
      <c r="C28" s="7">
        <v>-1615</v>
      </c>
      <c r="D28" s="7">
        <v>-170149.53</v>
      </c>
      <c r="E28" s="7">
        <f t="shared" ref="E28:E29" si="157">SUM(B28:D28)</f>
        <v>45335.570000000007</v>
      </c>
      <c r="F28" s="16"/>
      <c r="G28" s="7">
        <v>0</v>
      </c>
      <c r="H28" s="7">
        <v>0</v>
      </c>
      <c r="I28" s="7">
        <v>0</v>
      </c>
      <c r="J28" s="7">
        <f t="shared" ref="J28:J29" si="158">SUM(G28:I28)</f>
        <v>0</v>
      </c>
      <c r="K28" s="16"/>
      <c r="L28" s="7">
        <f t="shared" ref="L28:L29" si="159">B28+G28</f>
        <v>217100.1</v>
      </c>
      <c r="M28" s="7">
        <f t="shared" ref="M28:M29" si="160">C28+H28</f>
        <v>-1615</v>
      </c>
      <c r="N28" s="7">
        <f t="shared" ref="N28:N29" si="161">D28+I28</f>
        <v>-170149.53</v>
      </c>
      <c r="O28" s="7">
        <f t="shared" ref="O28:O29" si="162">E28+J28</f>
        <v>45335.570000000007</v>
      </c>
      <c r="P28" s="7"/>
      <c r="Q28" s="7">
        <f t="shared" ref="Q28" si="163">ROUND(O28*0.1,2)</f>
        <v>4533.5600000000004</v>
      </c>
      <c r="R28" s="7">
        <f t="shared" ref="R28:R29" si="164">ROUND(Q28*0.15,2)</f>
        <v>680.03</v>
      </c>
      <c r="S28" s="7">
        <f t="shared" ref="S28:S29" si="165">ROUND(Q28*0.85,2)</f>
        <v>3853.53</v>
      </c>
    </row>
    <row r="29" spans="1:19" ht="15" customHeight="1" x14ac:dyDescent="0.25">
      <c r="A29" s="25">
        <f t="shared" si="13"/>
        <v>45248</v>
      </c>
      <c r="B29" s="7">
        <v>239653.25</v>
      </c>
      <c r="C29" s="7">
        <v>-424</v>
      </c>
      <c r="D29" s="7">
        <v>-239003.68</v>
      </c>
      <c r="E29" s="7">
        <f t="shared" si="157"/>
        <v>225.57000000000698</v>
      </c>
      <c r="F29" s="16"/>
      <c r="G29" s="7">
        <v>0</v>
      </c>
      <c r="H29" s="7">
        <v>0</v>
      </c>
      <c r="I29" s="7">
        <v>0</v>
      </c>
      <c r="J29" s="7">
        <f t="shared" si="158"/>
        <v>0</v>
      </c>
      <c r="K29" s="16"/>
      <c r="L29" s="7">
        <f t="shared" si="159"/>
        <v>239653.25</v>
      </c>
      <c r="M29" s="7">
        <f t="shared" si="160"/>
        <v>-424</v>
      </c>
      <c r="N29" s="7">
        <f t="shared" si="161"/>
        <v>-239003.68</v>
      </c>
      <c r="O29" s="7">
        <f t="shared" si="162"/>
        <v>225.57000000000698</v>
      </c>
      <c r="P29" s="7"/>
      <c r="Q29" s="7">
        <f>ROUND(O29*0.1,2)</f>
        <v>22.56</v>
      </c>
      <c r="R29" s="7">
        <f t="shared" si="164"/>
        <v>3.38</v>
      </c>
      <c r="S29" s="7">
        <f t="shared" si="165"/>
        <v>19.18</v>
      </c>
    </row>
    <row r="30" spans="1:19" ht="15" customHeight="1" x14ac:dyDescent="0.25">
      <c r="A30" s="25">
        <f t="shared" si="13"/>
        <v>45255</v>
      </c>
      <c r="B30" s="7">
        <v>234594.69999999998</v>
      </c>
      <c r="C30" s="7">
        <v>-5562</v>
      </c>
      <c r="D30" s="7">
        <v>-285186.83999999997</v>
      </c>
      <c r="E30" s="7">
        <f t="shared" ref="E30" si="166">SUM(B30:D30)</f>
        <v>-56154.139999999985</v>
      </c>
      <c r="F30" s="16"/>
      <c r="G30" s="7">
        <v>0</v>
      </c>
      <c r="H30" s="7">
        <v>0</v>
      </c>
      <c r="I30" s="7">
        <v>0</v>
      </c>
      <c r="J30" s="7">
        <f t="shared" ref="J30" si="167">SUM(G30:I30)</f>
        <v>0</v>
      </c>
      <c r="K30" s="16"/>
      <c r="L30" s="7">
        <f t="shared" ref="L30" si="168">B30+G30</f>
        <v>234594.69999999998</v>
      </c>
      <c r="M30" s="7">
        <f t="shared" ref="M30" si="169">C30+H30</f>
        <v>-5562</v>
      </c>
      <c r="N30" s="7">
        <f t="shared" ref="N30" si="170">D30+I30</f>
        <v>-285186.83999999997</v>
      </c>
      <c r="O30" s="7">
        <f t="shared" ref="O30" si="171">E30+J30</f>
        <v>-56154.139999999985</v>
      </c>
      <c r="P30" s="7"/>
      <c r="Q30" s="7">
        <f>ROUND(O30*0.1,2)</f>
        <v>-5615.41</v>
      </c>
      <c r="R30" s="7">
        <f t="shared" ref="R30" si="172">ROUND(Q30*0.15,2)</f>
        <v>-842.31</v>
      </c>
      <c r="S30" s="7">
        <f t="shared" ref="S30" si="173">ROUND(Q30*0.85,2)</f>
        <v>-4773.1000000000004</v>
      </c>
    </row>
    <row r="31" spans="1:19" ht="15" customHeight="1" x14ac:dyDescent="0.25">
      <c r="A31" s="25">
        <f t="shared" si="13"/>
        <v>45262</v>
      </c>
      <c r="B31" s="7">
        <v>237496</v>
      </c>
      <c r="C31" s="7">
        <v>-715</v>
      </c>
      <c r="D31" s="7">
        <v>-194928.05</v>
      </c>
      <c r="E31" s="7">
        <f t="shared" ref="E31" si="174">SUM(B31:D31)</f>
        <v>41852.950000000012</v>
      </c>
      <c r="F31" s="16"/>
      <c r="G31" s="7">
        <v>0</v>
      </c>
      <c r="H31" s="7">
        <v>0</v>
      </c>
      <c r="I31" s="7">
        <v>0</v>
      </c>
      <c r="J31" s="7">
        <f t="shared" ref="J31" si="175">SUM(G31:I31)</f>
        <v>0</v>
      </c>
      <c r="K31" s="16"/>
      <c r="L31" s="7">
        <f t="shared" ref="L31" si="176">B31+G31</f>
        <v>237496</v>
      </c>
      <c r="M31" s="7">
        <f t="shared" ref="M31" si="177">C31+H31</f>
        <v>-715</v>
      </c>
      <c r="N31" s="7">
        <f t="shared" ref="N31" si="178">D31+I31</f>
        <v>-194928.05</v>
      </c>
      <c r="O31" s="7">
        <f t="shared" ref="O31" si="179">E31+J31</f>
        <v>41852.950000000012</v>
      </c>
      <c r="P31" s="7"/>
      <c r="Q31" s="7">
        <f>ROUND(O31*0.1,2)</f>
        <v>4185.3</v>
      </c>
      <c r="R31" s="7">
        <f t="shared" ref="R31" si="180">ROUND(Q31*0.15,2)</f>
        <v>627.79999999999995</v>
      </c>
      <c r="S31" s="7">
        <f>ROUND(Q31*0.85,2)-0.01</f>
        <v>3557.5</v>
      </c>
    </row>
    <row r="32" spans="1:19" ht="15" customHeight="1" x14ac:dyDescent="0.25">
      <c r="A32" s="25">
        <f t="shared" si="13"/>
        <v>45269</v>
      </c>
      <c r="B32" s="7">
        <v>173236.45</v>
      </c>
      <c r="C32" s="7">
        <v>-903</v>
      </c>
      <c r="D32" s="7">
        <v>-158092.46000000002</v>
      </c>
      <c r="E32" s="7">
        <f t="shared" ref="E32" si="181">SUM(B32:D32)</f>
        <v>14240.989999999991</v>
      </c>
      <c r="F32" s="16"/>
      <c r="G32" s="7">
        <v>0</v>
      </c>
      <c r="H32" s="7">
        <v>0</v>
      </c>
      <c r="I32" s="7">
        <v>0</v>
      </c>
      <c r="J32" s="7">
        <f t="shared" ref="J32" si="182">SUM(G32:I32)</f>
        <v>0</v>
      </c>
      <c r="K32" s="16"/>
      <c r="L32" s="7">
        <f t="shared" ref="L32" si="183">B32+G32</f>
        <v>173236.45</v>
      </c>
      <c r="M32" s="7">
        <f t="shared" ref="M32" si="184">C32+H32</f>
        <v>-903</v>
      </c>
      <c r="N32" s="7">
        <f t="shared" ref="N32" si="185">D32+I32</f>
        <v>-158092.46000000002</v>
      </c>
      <c r="O32" s="7">
        <f t="shared" ref="O32" si="186">E32+J32</f>
        <v>14240.989999999991</v>
      </c>
      <c r="P32" s="7"/>
      <c r="Q32" s="7">
        <f>ROUND(O32*0.1,2)</f>
        <v>1424.1</v>
      </c>
      <c r="R32" s="7">
        <f t="shared" ref="R32" si="187">ROUND(Q32*0.15,2)</f>
        <v>213.62</v>
      </c>
      <c r="S32" s="7">
        <f>ROUND(Q32*0.85,2)-0.01</f>
        <v>1210.48</v>
      </c>
    </row>
    <row r="33" spans="1:19" ht="15" customHeight="1" x14ac:dyDescent="0.25">
      <c r="A33" s="25">
        <f t="shared" si="13"/>
        <v>45276</v>
      </c>
      <c r="B33" s="7">
        <v>227037.40000000002</v>
      </c>
      <c r="C33" s="7">
        <v>-2730</v>
      </c>
      <c r="D33" s="7">
        <v>-149360.71000000002</v>
      </c>
      <c r="E33" s="7">
        <f t="shared" ref="E33" si="188">SUM(B33:D33)</f>
        <v>74946.69</v>
      </c>
      <c r="F33" s="16"/>
      <c r="G33" s="7">
        <v>0</v>
      </c>
      <c r="H33" s="7">
        <v>0</v>
      </c>
      <c r="I33" s="7">
        <v>0</v>
      </c>
      <c r="J33" s="7">
        <f t="shared" ref="J33" si="189">SUM(G33:I33)</f>
        <v>0</v>
      </c>
      <c r="K33" s="16"/>
      <c r="L33" s="7">
        <f t="shared" ref="L33" si="190">B33+G33</f>
        <v>227037.40000000002</v>
      </c>
      <c r="M33" s="7">
        <f t="shared" ref="M33" si="191">C33+H33</f>
        <v>-2730</v>
      </c>
      <c r="N33" s="7">
        <f t="shared" ref="N33" si="192">D33+I33</f>
        <v>-149360.71000000002</v>
      </c>
      <c r="O33" s="7">
        <f t="shared" ref="O33" si="193">E33+J33</f>
        <v>74946.69</v>
      </c>
      <c r="P33" s="7"/>
      <c r="Q33" s="7">
        <f>ROUND(O33*0.1,2)-0.01</f>
        <v>7494.66</v>
      </c>
      <c r="R33" s="7">
        <f t="shared" ref="R33" si="194">ROUND(Q33*0.15,2)</f>
        <v>1124.2</v>
      </c>
      <c r="S33" s="7">
        <f t="shared" ref="S33:S38" si="195">ROUND(Q33*0.85,2)</f>
        <v>6370.46</v>
      </c>
    </row>
    <row r="34" spans="1:19" ht="15" customHeight="1" x14ac:dyDescent="0.25">
      <c r="A34" s="25">
        <f t="shared" si="13"/>
        <v>45283</v>
      </c>
      <c r="B34" s="7">
        <v>239922.4</v>
      </c>
      <c r="C34" s="7">
        <v>-6293</v>
      </c>
      <c r="D34" s="7">
        <v>-192826.19</v>
      </c>
      <c r="E34" s="7">
        <f t="shared" ref="E34" si="196">SUM(B34:D34)</f>
        <v>40803.209999999992</v>
      </c>
      <c r="F34" s="16"/>
      <c r="G34" s="7">
        <v>0</v>
      </c>
      <c r="H34" s="7">
        <v>0</v>
      </c>
      <c r="I34" s="7">
        <v>0</v>
      </c>
      <c r="J34" s="7">
        <f t="shared" ref="J34" si="197">SUM(G34:I34)</f>
        <v>0</v>
      </c>
      <c r="K34" s="16"/>
      <c r="L34" s="7">
        <f t="shared" ref="L34" si="198">B34+G34</f>
        <v>239922.4</v>
      </c>
      <c r="M34" s="7">
        <f t="shared" ref="M34" si="199">C34+H34</f>
        <v>-6293</v>
      </c>
      <c r="N34" s="7">
        <f t="shared" ref="N34" si="200">D34+I34</f>
        <v>-192826.19</v>
      </c>
      <c r="O34" s="7">
        <f t="shared" ref="O34" si="201">E34+J34</f>
        <v>40803.209999999992</v>
      </c>
      <c r="P34" s="7"/>
      <c r="Q34" s="7">
        <f t="shared" ref="Q34:Q39" si="202">ROUND(O34*0.1,2)</f>
        <v>4080.32</v>
      </c>
      <c r="R34" s="7">
        <f t="shared" ref="R34" si="203">ROUND(Q34*0.15,2)</f>
        <v>612.04999999999995</v>
      </c>
      <c r="S34" s="7">
        <f t="shared" si="195"/>
        <v>3468.27</v>
      </c>
    </row>
    <row r="35" spans="1:19" ht="15" customHeight="1" x14ac:dyDescent="0.25">
      <c r="A35" s="25">
        <f t="shared" si="13"/>
        <v>45290</v>
      </c>
      <c r="B35" s="7">
        <v>274340.65000000002</v>
      </c>
      <c r="C35" s="7">
        <v>-3106.8</v>
      </c>
      <c r="D35" s="7">
        <v>-260272.49</v>
      </c>
      <c r="E35" s="7">
        <f t="shared" ref="E35" si="204">SUM(B35:D35)</f>
        <v>10961.360000000044</v>
      </c>
      <c r="F35" s="16"/>
      <c r="G35" s="7">
        <v>0</v>
      </c>
      <c r="H35" s="7">
        <v>0</v>
      </c>
      <c r="I35" s="7">
        <v>0</v>
      </c>
      <c r="J35" s="7">
        <f t="shared" ref="J35" si="205">SUM(G35:I35)</f>
        <v>0</v>
      </c>
      <c r="K35" s="16"/>
      <c r="L35" s="7">
        <f t="shared" ref="L35" si="206">B35+G35</f>
        <v>274340.65000000002</v>
      </c>
      <c r="M35" s="7">
        <f t="shared" ref="M35" si="207">C35+H35</f>
        <v>-3106.8</v>
      </c>
      <c r="N35" s="7">
        <f t="shared" ref="N35" si="208">D35+I35</f>
        <v>-260272.49</v>
      </c>
      <c r="O35" s="7">
        <f t="shared" ref="O35" si="209">E35+J35</f>
        <v>10961.360000000044</v>
      </c>
      <c r="P35" s="7"/>
      <c r="Q35" s="7">
        <f t="shared" si="202"/>
        <v>1096.1400000000001</v>
      </c>
      <c r="R35" s="7">
        <f t="shared" ref="R35" si="210">ROUND(Q35*0.15,2)</f>
        <v>164.42</v>
      </c>
      <c r="S35" s="7">
        <f t="shared" si="195"/>
        <v>931.72</v>
      </c>
    </row>
    <row r="36" spans="1:19" ht="15" customHeight="1" x14ac:dyDescent="0.25">
      <c r="A36" s="25">
        <f t="shared" si="13"/>
        <v>45297</v>
      </c>
      <c r="B36" s="7">
        <v>208204.49999999997</v>
      </c>
      <c r="C36" s="7">
        <v>-1687</v>
      </c>
      <c r="D36" s="7">
        <v>-207084.94</v>
      </c>
      <c r="E36" s="7">
        <f t="shared" ref="E36" si="211">SUM(B36:D36)</f>
        <v>-567.44000000003143</v>
      </c>
      <c r="F36" s="16"/>
      <c r="G36" s="7">
        <v>0</v>
      </c>
      <c r="H36" s="7">
        <v>0</v>
      </c>
      <c r="I36" s="7">
        <v>0</v>
      </c>
      <c r="J36" s="7">
        <f t="shared" ref="J36" si="212">SUM(G36:I36)</f>
        <v>0</v>
      </c>
      <c r="K36" s="16"/>
      <c r="L36" s="7">
        <f t="shared" ref="L36" si="213">B36+G36</f>
        <v>208204.49999999997</v>
      </c>
      <c r="M36" s="7">
        <f t="shared" ref="M36" si="214">C36+H36</f>
        <v>-1687</v>
      </c>
      <c r="N36" s="7">
        <f t="shared" ref="N36" si="215">D36+I36</f>
        <v>-207084.94</v>
      </c>
      <c r="O36" s="7">
        <f t="shared" ref="O36" si="216">E36+J36</f>
        <v>-567.44000000003143</v>
      </c>
      <c r="P36" s="7"/>
      <c r="Q36" s="7">
        <f t="shared" si="202"/>
        <v>-56.74</v>
      </c>
      <c r="R36" s="7">
        <f t="shared" ref="R36" si="217">ROUND(Q36*0.15,2)</f>
        <v>-8.51</v>
      </c>
      <c r="S36" s="7">
        <f t="shared" si="195"/>
        <v>-48.23</v>
      </c>
    </row>
    <row r="37" spans="1:19" ht="15" customHeight="1" x14ac:dyDescent="0.25">
      <c r="A37" s="25">
        <f t="shared" si="13"/>
        <v>45304</v>
      </c>
      <c r="B37" s="7">
        <v>266681.44999999995</v>
      </c>
      <c r="C37" s="7">
        <v>-1098</v>
      </c>
      <c r="D37" s="7">
        <v>-224434.32999999996</v>
      </c>
      <c r="E37" s="7">
        <f t="shared" ref="E37" si="218">SUM(B37:D37)</f>
        <v>41149.119999999995</v>
      </c>
      <c r="F37" s="16"/>
      <c r="G37" s="7">
        <v>0</v>
      </c>
      <c r="H37" s="7">
        <v>0</v>
      </c>
      <c r="I37" s="7">
        <v>0</v>
      </c>
      <c r="J37" s="7">
        <f t="shared" ref="J37" si="219">SUM(G37:I37)</f>
        <v>0</v>
      </c>
      <c r="K37" s="16"/>
      <c r="L37" s="7">
        <f t="shared" ref="L37" si="220">B37+G37</f>
        <v>266681.44999999995</v>
      </c>
      <c r="M37" s="7">
        <f t="shared" ref="M37" si="221">C37+H37</f>
        <v>-1098</v>
      </c>
      <c r="N37" s="7">
        <f t="shared" ref="N37" si="222">D37+I37</f>
        <v>-224434.32999999996</v>
      </c>
      <c r="O37" s="7">
        <f t="shared" ref="O37" si="223">E37+J37</f>
        <v>41149.119999999995</v>
      </c>
      <c r="P37" s="7"/>
      <c r="Q37" s="7">
        <f t="shared" si="202"/>
        <v>4114.91</v>
      </c>
      <c r="R37" s="7">
        <f t="shared" ref="R37" si="224">ROUND(Q37*0.15,2)</f>
        <v>617.24</v>
      </c>
      <c r="S37" s="7">
        <f t="shared" si="195"/>
        <v>3497.67</v>
      </c>
    </row>
    <row r="38" spans="1:19" ht="15" customHeight="1" x14ac:dyDescent="0.25">
      <c r="A38" s="25">
        <f t="shared" si="13"/>
        <v>45311</v>
      </c>
      <c r="B38" s="7">
        <v>252524.25</v>
      </c>
      <c r="C38" s="7">
        <v>-2235</v>
      </c>
      <c r="D38" s="7">
        <v>-239043.16999999998</v>
      </c>
      <c r="E38" s="7">
        <f t="shared" ref="E38" si="225">SUM(B38:D38)</f>
        <v>11246.080000000016</v>
      </c>
      <c r="F38" s="16"/>
      <c r="G38" s="7">
        <v>0</v>
      </c>
      <c r="H38" s="7">
        <v>0</v>
      </c>
      <c r="I38" s="7">
        <v>0</v>
      </c>
      <c r="J38" s="7">
        <f t="shared" ref="J38" si="226">SUM(G38:I38)</f>
        <v>0</v>
      </c>
      <c r="K38" s="16"/>
      <c r="L38" s="7">
        <f t="shared" ref="L38" si="227">B38+G38</f>
        <v>252524.25</v>
      </c>
      <c r="M38" s="7">
        <f t="shared" ref="M38" si="228">C38+H38</f>
        <v>-2235</v>
      </c>
      <c r="N38" s="7">
        <f t="shared" ref="N38" si="229">D38+I38</f>
        <v>-239043.16999999998</v>
      </c>
      <c r="O38" s="7">
        <f t="shared" ref="O38" si="230">E38+J38</f>
        <v>11246.080000000016</v>
      </c>
      <c r="P38" s="7"/>
      <c r="Q38" s="7">
        <f t="shared" si="202"/>
        <v>1124.6099999999999</v>
      </c>
      <c r="R38" s="7">
        <f t="shared" ref="R38" si="231">ROUND(Q38*0.15,2)</f>
        <v>168.69</v>
      </c>
      <c r="S38" s="7">
        <f t="shared" si="195"/>
        <v>955.92</v>
      </c>
    </row>
    <row r="39" spans="1:19" ht="15" customHeight="1" x14ac:dyDescent="0.25">
      <c r="A39" s="25">
        <f t="shared" si="13"/>
        <v>45318</v>
      </c>
      <c r="B39" s="7">
        <v>229550.55</v>
      </c>
      <c r="C39" s="7">
        <v>-2695</v>
      </c>
      <c r="D39" s="7">
        <v>-215988.24</v>
      </c>
      <c r="E39" s="7">
        <f t="shared" ref="E39" si="232">SUM(B39:D39)</f>
        <v>10867.309999999998</v>
      </c>
      <c r="F39" s="16"/>
      <c r="G39" s="7">
        <v>0</v>
      </c>
      <c r="H39" s="7">
        <v>0</v>
      </c>
      <c r="I39" s="7">
        <v>0</v>
      </c>
      <c r="J39" s="7">
        <f t="shared" ref="J39" si="233">SUM(G39:I39)</f>
        <v>0</v>
      </c>
      <c r="K39" s="16"/>
      <c r="L39" s="7">
        <f t="shared" ref="L39" si="234">B39+G39</f>
        <v>229550.55</v>
      </c>
      <c r="M39" s="7">
        <f t="shared" ref="M39" si="235">C39+H39</f>
        <v>-2695</v>
      </c>
      <c r="N39" s="7">
        <f t="shared" ref="N39" si="236">D39+I39</f>
        <v>-215988.24</v>
      </c>
      <c r="O39" s="7">
        <f t="shared" ref="O39" si="237">E39+J39</f>
        <v>10867.309999999998</v>
      </c>
      <c r="P39" s="7"/>
      <c r="Q39" s="7">
        <f t="shared" si="202"/>
        <v>1086.73</v>
      </c>
      <c r="R39" s="7">
        <f t="shared" ref="R39" si="238">ROUND(Q39*0.15,2)</f>
        <v>163.01</v>
      </c>
      <c r="S39" s="7">
        <f t="shared" ref="S39" si="239">ROUND(Q39*0.85,2)</f>
        <v>923.72</v>
      </c>
    </row>
    <row r="40" spans="1:19" ht="15" customHeight="1" x14ac:dyDescent="0.25">
      <c r="A40" s="25">
        <f t="shared" si="13"/>
        <v>45325</v>
      </c>
      <c r="B40" s="7">
        <v>250504.55</v>
      </c>
      <c r="C40" s="7">
        <v>-305</v>
      </c>
      <c r="D40" s="7">
        <v>-248276.91</v>
      </c>
      <c r="E40" s="7">
        <f t="shared" ref="E40" si="240">SUM(B40:D40)</f>
        <v>1922.6399999999849</v>
      </c>
      <c r="F40" s="16"/>
      <c r="G40" s="7">
        <v>0</v>
      </c>
      <c r="H40" s="7">
        <v>0</v>
      </c>
      <c r="I40" s="7">
        <v>0</v>
      </c>
      <c r="J40" s="7">
        <f t="shared" ref="J40" si="241">SUM(G40:I40)</f>
        <v>0</v>
      </c>
      <c r="K40" s="16"/>
      <c r="L40" s="7">
        <f t="shared" ref="L40" si="242">B40+G40</f>
        <v>250504.55</v>
      </c>
      <c r="M40" s="7">
        <f t="shared" ref="M40" si="243">C40+H40</f>
        <v>-305</v>
      </c>
      <c r="N40" s="7">
        <f t="shared" ref="N40" si="244">D40+I40</f>
        <v>-248276.91</v>
      </c>
      <c r="O40" s="7">
        <f t="shared" ref="O40" si="245">E40+J40</f>
        <v>1922.6399999999849</v>
      </c>
      <c r="P40" s="7"/>
      <c r="Q40" s="7">
        <f t="shared" ref="Q40" si="246">ROUND(O40*0.1,2)</f>
        <v>192.26</v>
      </c>
      <c r="R40" s="7">
        <f t="shared" ref="R40" si="247">ROUND(Q40*0.15,2)</f>
        <v>28.84</v>
      </c>
      <c r="S40" s="7">
        <f t="shared" ref="S40" si="248">ROUND(Q40*0.85,2)</f>
        <v>163.41999999999999</v>
      </c>
    </row>
    <row r="41" spans="1:19" ht="15" customHeight="1" x14ac:dyDescent="0.25">
      <c r="A41" s="25">
        <f t="shared" si="13"/>
        <v>45332</v>
      </c>
      <c r="B41" s="7">
        <v>250378.1</v>
      </c>
      <c r="C41" s="7">
        <v>-2969</v>
      </c>
      <c r="D41" s="7">
        <v>-301988.14</v>
      </c>
      <c r="E41" s="7">
        <f t="shared" ref="E41" si="249">SUM(B41:D41)</f>
        <v>-54579.040000000008</v>
      </c>
      <c r="F41" s="16"/>
      <c r="G41" s="7">
        <v>0</v>
      </c>
      <c r="H41" s="7">
        <v>0</v>
      </c>
      <c r="I41" s="7">
        <v>0</v>
      </c>
      <c r="J41" s="7">
        <f t="shared" ref="J41" si="250">SUM(G41:I41)</f>
        <v>0</v>
      </c>
      <c r="K41" s="16"/>
      <c r="L41" s="7">
        <f t="shared" ref="L41" si="251">B41+G41</f>
        <v>250378.1</v>
      </c>
      <c r="M41" s="7">
        <f t="shared" ref="M41" si="252">C41+H41</f>
        <v>-2969</v>
      </c>
      <c r="N41" s="7">
        <f t="shared" ref="N41" si="253">D41+I41</f>
        <v>-301988.14</v>
      </c>
      <c r="O41" s="7">
        <f t="shared" ref="O41" si="254">E41+J41</f>
        <v>-54579.040000000008</v>
      </c>
      <c r="P41" s="7"/>
      <c r="Q41" s="7">
        <f t="shared" ref="Q41" si="255">ROUND(O41*0.1,2)</f>
        <v>-5457.9</v>
      </c>
      <c r="R41" s="7">
        <f>ROUND(Q41*0.15,2)+0.01</f>
        <v>-818.68000000000006</v>
      </c>
      <c r="S41" s="7">
        <f t="shared" ref="S41" si="256">ROUND(Q41*0.85,2)</f>
        <v>-4639.22</v>
      </c>
    </row>
    <row r="42" spans="1:19" ht="15" customHeight="1" x14ac:dyDescent="0.25">
      <c r="A42" s="25">
        <f t="shared" si="13"/>
        <v>45339</v>
      </c>
      <c r="B42" s="7">
        <v>163595.5</v>
      </c>
      <c r="C42" s="7">
        <v>-433</v>
      </c>
      <c r="D42" s="7">
        <v>-210301.82</v>
      </c>
      <c r="E42" s="7">
        <f t="shared" ref="E42" si="257">SUM(B42:D42)</f>
        <v>-47139.320000000007</v>
      </c>
      <c r="F42" s="16"/>
      <c r="G42" s="7">
        <v>0</v>
      </c>
      <c r="H42" s="7">
        <v>0</v>
      </c>
      <c r="I42" s="7">
        <v>0</v>
      </c>
      <c r="J42" s="7">
        <f t="shared" ref="J42" si="258">SUM(G42:I42)</f>
        <v>0</v>
      </c>
      <c r="K42" s="16"/>
      <c r="L42" s="7">
        <f t="shared" ref="L42" si="259">B42+G42</f>
        <v>163595.5</v>
      </c>
      <c r="M42" s="7">
        <f t="shared" ref="M42" si="260">C42+H42</f>
        <v>-433</v>
      </c>
      <c r="N42" s="7">
        <f t="shared" ref="N42" si="261">D42+I42</f>
        <v>-210301.82</v>
      </c>
      <c r="O42" s="7">
        <f t="shared" ref="O42" si="262">E42+J42</f>
        <v>-47139.320000000007</v>
      </c>
      <c r="P42" s="7"/>
      <c r="Q42" s="7">
        <f t="shared" ref="Q42" si="263">ROUND(O42*0.1,2)</f>
        <v>-4713.93</v>
      </c>
      <c r="R42" s="7">
        <f t="shared" ref="R42:R47" si="264">ROUND(Q42*0.15,2)</f>
        <v>-707.09</v>
      </c>
      <c r="S42" s="7">
        <f t="shared" ref="S42" si="265">ROUND(Q42*0.85,2)</f>
        <v>-4006.84</v>
      </c>
    </row>
    <row r="43" spans="1:19" ht="15" customHeight="1" x14ac:dyDescent="0.25">
      <c r="A43" s="25">
        <f t="shared" si="13"/>
        <v>45346</v>
      </c>
      <c r="B43" s="7">
        <v>52667.55</v>
      </c>
      <c r="C43" s="7">
        <v>-25</v>
      </c>
      <c r="D43" s="7">
        <v>-51011.94</v>
      </c>
      <c r="E43" s="7">
        <f t="shared" ref="E43" si="266">SUM(B43:D43)</f>
        <v>1630.6100000000006</v>
      </c>
      <c r="F43" s="16"/>
      <c r="G43" s="7">
        <v>0</v>
      </c>
      <c r="H43" s="7">
        <v>0</v>
      </c>
      <c r="I43" s="7">
        <v>0</v>
      </c>
      <c r="J43" s="7">
        <f t="shared" ref="J43" si="267">SUM(G43:I43)</f>
        <v>0</v>
      </c>
      <c r="K43" s="16"/>
      <c r="L43" s="7">
        <f t="shared" ref="L43" si="268">B43+G43</f>
        <v>52667.55</v>
      </c>
      <c r="M43" s="7">
        <f t="shared" ref="M43" si="269">C43+H43</f>
        <v>-25</v>
      </c>
      <c r="N43" s="7">
        <f t="shared" ref="N43" si="270">D43+I43</f>
        <v>-51011.94</v>
      </c>
      <c r="O43" s="7">
        <f t="shared" ref="O43" si="271">E43+J43</f>
        <v>1630.6100000000006</v>
      </c>
      <c r="P43" s="7"/>
      <c r="Q43" s="7">
        <f t="shared" ref="Q43" si="272">ROUND(O43*0.1,2)</f>
        <v>163.06</v>
      </c>
      <c r="R43" s="7">
        <f t="shared" si="264"/>
        <v>24.46</v>
      </c>
      <c r="S43" s="7">
        <f t="shared" ref="S43" si="273">ROUND(Q43*0.85,2)</f>
        <v>138.6</v>
      </c>
    </row>
    <row r="44" spans="1:19" ht="15" customHeight="1" x14ac:dyDescent="0.25">
      <c r="A44" s="25">
        <f t="shared" si="13"/>
        <v>45353</v>
      </c>
      <c r="B44" s="7">
        <v>249378.35000000003</v>
      </c>
      <c r="C44" s="7">
        <v>-5330</v>
      </c>
      <c r="D44" s="7">
        <v>-210466.45</v>
      </c>
      <c r="E44" s="7">
        <f t="shared" ref="E44" si="274">SUM(B44:D44)</f>
        <v>33581.900000000023</v>
      </c>
      <c r="F44" s="16"/>
      <c r="G44" s="7">
        <v>0</v>
      </c>
      <c r="H44" s="7">
        <v>0</v>
      </c>
      <c r="I44" s="7">
        <v>0</v>
      </c>
      <c r="J44" s="7">
        <f t="shared" ref="J44" si="275">SUM(G44:I44)</f>
        <v>0</v>
      </c>
      <c r="K44" s="16"/>
      <c r="L44" s="7">
        <f t="shared" ref="L44" si="276">B44+G44</f>
        <v>249378.35000000003</v>
      </c>
      <c r="M44" s="7">
        <f t="shared" ref="M44" si="277">C44+H44</f>
        <v>-5330</v>
      </c>
      <c r="N44" s="7">
        <f t="shared" ref="N44" si="278">D44+I44</f>
        <v>-210466.45</v>
      </c>
      <c r="O44" s="7">
        <f t="shared" ref="O44" si="279">E44+J44</f>
        <v>33581.900000000023</v>
      </c>
      <c r="P44" s="7"/>
      <c r="Q44" s="7">
        <f t="shared" ref="Q44" si="280">ROUND(O44*0.1,2)</f>
        <v>3358.19</v>
      </c>
      <c r="R44" s="7">
        <f t="shared" si="264"/>
        <v>503.73</v>
      </c>
      <c r="S44" s="7">
        <f t="shared" ref="S44" si="281">ROUND(Q44*0.85,2)</f>
        <v>2854.46</v>
      </c>
    </row>
    <row r="45" spans="1:19" ht="15" customHeight="1" x14ac:dyDescent="0.25">
      <c r="A45" s="25">
        <f t="shared" si="13"/>
        <v>45360</v>
      </c>
      <c r="B45" s="7">
        <v>255968.09999999998</v>
      </c>
      <c r="C45" s="7">
        <v>-322</v>
      </c>
      <c r="D45" s="7">
        <v>-266700.10000000003</v>
      </c>
      <c r="E45" s="7">
        <f t="shared" ref="E45" si="282">SUM(B45:D45)</f>
        <v>-11054.000000000058</v>
      </c>
      <c r="F45" s="16"/>
      <c r="G45" s="7">
        <v>0</v>
      </c>
      <c r="H45" s="7">
        <v>0</v>
      </c>
      <c r="I45" s="7">
        <v>0</v>
      </c>
      <c r="J45" s="7">
        <f t="shared" ref="J45" si="283">SUM(G45:I45)</f>
        <v>0</v>
      </c>
      <c r="K45" s="16"/>
      <c r="L45" s="7">
        <f t="shared" ref="L45" si="284">B45+G45</f>
        <v>255968.09999999998</v>
      </c>
      <c r="M45" s="7">
        <f t="shared" ref="M45" si="285">C45+H45</f>
        <v>-322</v>
      </c>
      <c r="N45" s="7">
        <f t="shared" ref="N45" si="286">D45+I45</f>
        <v>-266700.10000000003</v>
      </c>
      <c r="O45" s="7">
        <f t="shared" ref="O45" si="287">E45+J45</f>
        <v>-11054.000000000058</v>
      </c>
      <c r="P45" s="7"/>
      <c r="Q45" s="7">
        <f t="shared" ref="Q45" si="288">ROUND(O45*0.1,2)</f>
        <v>-1105.4000000000001</v>
      </c>
      <c r="R45" s="7">
        <f t="shared" si="264"/>
        <v>-165.81</v>
      </c>
      <c r="S45" s="7">
        <f t="shared" ref="S45" si="289">ROUND(Q45*0.85,2)</f>
        <v>-939.59</v>
      </c>
    </row>
    <row r="46" spans="1:19" ht="15" customHeight="1" x14ac:dyDescent="0.25">
      <c r="A46" s="25">
        <f t="shared" si="13"/>
        <v>45367</v>
      </c>
      <c r="B46" s="7">
        <v>288217.60000000003</v>
      </c>
      <c r="C46" s="7">
        <v>-131</v>
      </c>
      <c r="D46" s="7">
        <v>-257209.79</v>
      </c>
      <c r="E46" s="7">
        <f t="shared" ref="E46" si="290">SUM(B46:D46)</f>
        <v>30876.810000000027</v>
      </c>
      <c r="F46" s="16"/>
      <c r="G46" s="7">
        <v>0</v>
      </c>
      <c r="H46" s="7">
        <v>0</v>
      </c>
      <c r="I46" s="7">
        <v>0</v>
      </c>
      <c r="J46" s="7">
        <f t="shared" ref="J46" si="291">SUM(G46:I46)</f>
        <v>0</v>
      </c>
      <c r="K46" s="16"/>
      <c r="L46" s="7">
        <f t="shared" ref="L46" si="292">B46+G46</f>
        <v>288217.60000000003</v>
      </c>
      <c r="M46" s="7">
        <f t="shared" ref="M46" si="293">C46+H46</f>
        <v>-131</v>
      </c>
      <c r="N46" s="7">
        <f t="shared" ref="N46" si="294">D46+I46</f>
        <v>-257209.79</v>
      </c>
      <c r="O46" s="7">
        <f t="shared" ref="O46" si="295">E46+J46</f>
        <v>30876.810000000027</v>
      </c>
      <c r="P46" s="7"/>
      <c r="Q46" s="7">
        <f t="shared" ref="Q46" si="296">ROUND(O46*0.1,2)</f>
        <v>3087.68</v>
      </c>
      <c r="R46" s="7">
        <f t="shared" si="264"/>
        <v>463.15</v>
      </c>
      <c r="S46" s="7">
        <f t="shared" ref="S46" si="297">ROUND(Q46*0.85,2)</f>
        <v>2624.53</v>
      </c>
    </row>
    <row r="47" spans="1:19" ht="15" customHeight="1" x14ac:dyDescent="0.25">
      <c r="A47" s="25">
        <f t="shared" si="13"/>
        <v>45374</v>
      </c>
      <c r="B47" s="7">
        <v>369801.15</v>
      </c>
      <c r="C47" s="7">
        <v>-5304</v>
      </c>
      <c r="D47" s="7">
        <v>-280033.7</v>
      </c>
      <c r="E47" s="7">
        <f t="shared" ref="E47" si="298">SUM(B47:D47)</f>
        <v>84463.450000000012</v>
      </c>
      <c r="F47" s="16"/>
      <c r="G47" s="7">
        <v>0</v>
      </c>
      <c r="H47" s="7">
        <v>0</v>
      </c>
      <c r="I47" s="7">
        <v>0</v>
      </c>
      <c r="J47" s="7">
        <f t="shared" ref="J47" si="299">SUM(G47:I47)</f>
        <v>0</v>
      </c>
      <c r="K47" s="16"/>
      <c r="L47" s="7">
        <f t="shared" ref="L47" si="300">B47+G47</f>
        <v>369801.15</v>
      </c>
      <c r="M47" s="7">
        <f t="shared" ref="M47" si="301">C47+H47</f>
        <v>-5304</v>
      </c>
      <c r="N47" s="7">
        <f t="shared" ref="N47" si="302">D47+I47</f>
        <v>-280033.7</v>
      </c>
      <c r="O47" s="7">
        <f t="shared" ref="O47" si="303">E47+J47</f>
        <v>84463.450000000012</v>
      </c>
      <c r="P47" s="7"/>
      <c r="Q47" s="7">
        <f t="shared" ref="Q47" si="304">ROUND(O47*0.1,2)</f>
        <v>8446.35</v>
      </c>
      <c r="R47" s="7">
        <f t="shared" si="264"/>
        <v>1266.95</v>
      </c>
      <c r="S47" s="7">
        <f t="shared" ref="S47" si="305">ROUND(Q47*0.85,2)</f>
        <v>7179.4</v>
      </c>
    </row>
    <row r="48" spans="1:19" ht="15" customHeight="1" x14ac:dyDescent="0.25">
      <c r="A48" s="25">
        <f t="shared" si="13"/>
        <v>45381</v>
      </c>
      <c r="B48" s="7">
        <v>247309.6</v>
      </c>
      <c r="C48" s="7">
        <v>-2200.9</v>
      </c>
      <c r="D48" s="7">
        <v>-239404.78999999998</v>
      </c>
      <c r="E48" s="7">
        <f t="shared" ref="E48" si="306">SUM(B48:D48)</f>
        <v>5703.9100000000326</v>
      </c>
      <c r="F48" s="16"/>
      <c r="G48" s="7">
        <v>0</v>
      </c>
      <c r="H48" s="7">
        <v>0</v>
      </c>
      <c r="I48" s="7">
        <v>0</v>
      </c>
      <c r="J48" s="7">
        <f t="shared" ref="J48" si="307">SUM(G48:I48)</f>
        <v>0</v>
      </c>
      <c r="K48" s="16"/>
      <c r="L48" s="7">
        <f t="shared" ref="L48" si="308">B48+G48</f>
        <v>247309.6</v>
      </c>
      <c r="M48" s="7">
        <f t="shared" ref="M48" si="309">C48+H48</f>
        <v>-2200.9</v>
      </c>
      <c r="N48" s="7">
        <f t="shared" ref="N48" si="310">D48+I48</f>
        <v>-239404.78999999998</v>
      </c>
      <c r="O48" s="7">
        <f t="shared" ref="O48" si="311">E48+J48</f>
        <v>5703.9100000000326</v>
      </c>
      <c r="P48" s="7"/>
      <c r="Q48" s="7">
        <f t="shared" ref="Q48" si="312">ROUND(O48*0.1,2)</f>
        <v>570.39</v>
      </c>
      <c r="R48" s="7">
        <f t="shared" ref="R48" si="313">ROUND(Q48*0.15,2)</f>
        <v>85.56</v>
      </c>
      <c r="S48" s="7">
        <f t="shared" ref="S48" si="314">ROUND(Q48*0.85,2)</f>
        <v>484.83</v>
      </c>
    </row>
    <row r="49" spans="1:19" ht="15" customHeight="1" x14ac:dyDescent="0.25">
      <c r="A49" s="25">
        <f t="shared" si="13"/>
        <v>45388</v>
      </c>
      <c r="B49" s="7">
        <v>58891.3</v>
      </c>
      <c r="C49" s="7">
        <v>-3020</v>
      </c>
      <c r="D49" s="7">
        <v>-80488.360000000015</v>
      </c>
      <c r="E49" s="7">
        <f t="shared" ref="E49" si="315">SUM(B49:D49)</f>
        <v>-24617.060000000012</v>
      </c>
      <c r="F49" s="16"/>
      <c r="G49" s="7">
        <v>0</v>
      </c>
      <c r="H49" s="7">
        <v>0</v>
      </c>
      <c r="I49" s="7">
        <v>0</v>
      </c>
      <c r="J49" s="7">
        <f t="shared" ref="J49" si="316">SUM(G49:I49)</f>
        <v>0</v>
      </c>
      <c r="K49" s="16"/>
      <c r="L49" s="7">
        <f t="shared" ref="L49" si="317">B49+G49</f>
        <v>58891.3</v>
      </c>
      <c r="M49" s="7">
        <f t="shared" ref="M49" si="318">C49+H49</f>
        <v>-3020</v>
      </c>
      <c r="N49" s="7">
        <f t="shared" ref="N49" si="319">D49+I49</f>
        <v>-80488.360000000015</v>
      </c>
      <c r="O49" s="7">
        <f t="shared" ref="O49" si="320">E49+J49</f>
        <v>-24617.060000000012</v>
      </c>
      <c r="P49" s="7"/>
      <c r="Q49" s="7">
        <f t="shared" ref="Q49" si="321">ROUND(O49*0.1,2)</f>
        <v>-2461.71</v>
      </c>
      <c r="R49" s="7">
        <f t="shared" ref="R49" si="322">ROUND(Q49*0.15,2)</f>
        <v>-369.26</v>
      </c>
      <c r="S49" s="7">
        <f t="shared" ref="S49" si="323">ROUND(Q49*0.85,2)</f>
        <v>-2092.4499999999998</v>
      </c>
    </row>
    <row r="50" spans="1:19" ht="15" customHeight="1" x14ac:dyDescent="0.25">
      <c r="A50" s="25">
        <f t="shared" si="13"/>
        <v>45395</v>
      </c>
      <c r="B50" s="7">
        <v>170067</v>
      </c>
      <c r="C50" s="7">
        <v>-3395</v>
      </c>
      <c r="D50" s="7">
        <v>-168278.89</v>
      </c>
      <c r="E50" s="7">
        <f t="shared" ref="E50" si="324">SUM(B50:D50)</f>
        <v>-1606.890000000014</v>
      </c>
      <c r="F50" s="16"/>
      <c r="G50" s="7">
        <v>0</v>
      </c>
      <c r="H50" s="7">
        <v>0</v>
      </c>
      <c r="I50" s="7">
        <v>0</v>
      </c>
      <c r="J50" s="7">
        <f t="shared" ref="J50" si="325">SUM(G50:I50)</f>
        <v>0</v>
      </c>
      <c r="K50" s="16"/>
      <c r="L50" s="7">
        <f t="shared" ref="L50" si="326">B50+G50</f>
        <v>170067</v>
      </c>
      <c r="M50" s="7">
        <f t="shared" ref="M50" si="327">C50+H50</f>
        <v>-3395</v>
      </c>
      <c r="N50" s="7">
        <f t="shared" ref="N50" si="328">D50+I50</f>
        <v>-168278.89</v>
      </c>
      <c r="O50" s="7">
        <f t="shared" ref="O50" si="329">E50+J50</f>
        <v>-1606.890000000014</v>
      </c>
      <c r="P50" s="7"/>
      <c r="Q50" s="7">
        <f t="shared" ref="Q50" si="330">ROUND(O50*0.1,2)</f>
        <v>-160.69</v>
      </c>
      <c r="R50" s="7">
        <f t="shared" ref="R50" si="331">ROUND(Q50*0.15,2)</f>
        <v>-24.1</v>
      </c>
      <c r="S50" s="7">
        <f t="shared" ref="S50" si="332">ROUND(Q50*0.85,2)</f>
        <v>-136.59</v>
      </c>
    </row>
    <row r="51" spans="1:19" ht="15" customHeight="1" x14ac:dyDescent="0.25">
      <c r="A51" s="25">
        <f t="shared" si="13"/>
        <v>45402</v>
      </c>
      <c r="B51" s="7">
        <v>235170.4</v>
      </c>
      <c r="C51" s="7">
        <v>-2062</v>
      </c>
      <c r="D51" s="7">
        <v>-218242.68999999997</v>
      </c>
      <c r="E51" s="7">
        <f t="shared" ref="E51" si="333">SUM(B51:D51)</f>
        <v>14865.710000000021</v>
      </c>
      <c r="F51" s="16"/>
      <c r="G51" s="7">
        <v>0</v>
      </c>
      <c r="H51" s="7">
        <v>0</v>
      </c>
      <c r="I51" s="7">
        <v>0</v>
      </c>
      <c r="J51" s="7">
        <f t="shared" ref="J51" si="334">SUM(G51:I51)</f>
        <v>0</v>
      </c>
      <c r="K51" s="16"/>
      <c r="L51" s="7">
        <f t="shared" ref="L51" si="335">B51+G51</f>
        <v>235170.4</v>
      </c>
      <c r="M51" s="7">
        <f t="shared" ref="M51" si="336">C51+H51</f>
        <v>-2062</v>
      </c>
      <c r="N51" s="7">
        <f t="shared" ref="N51" si="337">D51+I51</f>
        <v>-218242.68999999997</v>
      </c>
      <c r="O51" s="7">
        <f t="shared" ref="O51" si="338">E51+J51</f>
        <v>14865.710000000021</v>
      </c>
      <c r="P51" s="7"/>
      <c r="Q51" s="7">
        <f t="shared" ref="Q51" si="339">ROUND(O51*0.1,2)</f>
        <v>1486.57</v>
      </c>
      <c r="R51" s="7">
        <f t="shared" ref="R51" si="340">ROUND(Q51*0.15,2)</f>
        <v>222.99</v>
      </c>
      <c r="S51" s="7">
        <f t="shared" ref="S51" si="341">ROUND(Q51*0.85,2)</f>
        <v>1263.58</v>
      </c>
    </row>
    <row r="52" spans="1:19" ht="15" customHeight="1" x14ac:dyDescent="0.25">
      <c r="A52" s="25">
        <f t="shared" si="13"/>
        <v>45409</v>
      </c>
      <c r="B52" s="7">
        <v>250336.3</v>
      </c>
      <c r="C52" s="7">
        <v>-1223</v>
      </c>
      <c r="D52" s="7">
        <v>-231636.86000000002</v>
      </c>
      <c r="E52" s="7">
        <f t="shared" ref="E52" si="342">SUM(B52:D52)</f>
        <v>17476.439999999973</v>
      </c>
      <c r="F52" s="16"/>
      <c r="G52" s="7">
        <v>0</v>
      </c>
      <c r="H52" s="7">
        <v>0</v>
      </c>
      <c r="I52" s="7">
        <v>0</v>
      </c>
      <c r="J52" s="7">
        <f t="shared" ref="J52" si="343">SUM(G52:I52)</f>
        <v>0</v>
      </c>
      <c r="K52" s="16"/>
      <c r="L52" s="7">
        <f t="shared" ref="L52" si="344">B52+G52</f>
        <v>250336.3</v>
      </c>
      <c r="M52" s="7">
        <f t="shared" ref="M52" si="345">C52+H52</f>
        <v>-1223</v>
      </c>
      <c r="N52" s="7">
        <f t="shared" ref="N52" si="346">D52+I52</f>
        <v>-231636.86000000002</v>
      </c>
      <c r="O52" s="7">
        <f t="shared" ref="O52" si="347">E52+J52</f>
        <v>17476.439999999973</v>
      </c>
      <c r="P52" s="7"/>
      <c r="Q52" s="7">
        <f t="shared" ref="Q52" si="348">ROUND(O52*0.1,2)</f>
        <v>1747.64</v>
      </c>
      <c r="R52" s="7">
        <f t="shared" ref="R52" si="349">ROUND(Q52*0.15,2)</f>
        <v>262.14999999999998</v>
      </c>
      <c r="S52" s="7">
        <f t="shared" ref="S52" si="350">ROUND(Q52*0.85,2)</f>
        <v>1485.49</v>
      </c>
    </row>
    <row r="53" spans="1:19" ht="15" customHeight="1" x14ac:dyDescent="0.25">
      <c r="A53" s="25">
        <f t="shared" si="13"/>
        <v>45416</v>
      </c>
      <c r="B53" s="7">
        <v>280468.84999999998</v>
      </c>
      <c r="C53" s="7">
        <v>-2256</v>
      </c>
      <c r="D53" s="7">
        <v>-342318.27</v>
      </c>
      <c r="E53" s="7">
        <f t="shared" ref="E53" si="351">SUM(B53:D53)</f>
        <v>-64105.420000000042</v>
      </c>
      <c r="F53" s="16"/>
      <c r="G53" s="7">
        <v>0</v>
      </c>
      <c r="H53" s="7">
        <v>0</v>
      </c>
      <c r="I53" s="7">
        <v>0</v>
      </c>
      <c r="J53" s="7">
        <f t="shared" ref="J53" si="352">SUM(G53:I53)</f>
        <v>0</v>
      </c>
      <c r="K53" s="16"/>
      <c r="L53" s="7">
        <f t="shared" ref="L53" si="353">B53+G53</f>
        <v>280468.84999999998</v>
      </c>
      <c r="M53" s="7">
        <f t="shared" ref="M53" si="354">C53+H53</f>
        <v>-2256</v>
      </c>
      <c r="N53" s="7">
        <f t="shared" ref="N53" si="355">D53+I53</f>
        <v>-342318.27</v>
      </c>
      <c r="O53" s="7">
        <f t="shared" ref="O53" si="356">E53+J53</f>
        <v>-64105.420000000042</v>
      </c>
      <c r="P53" s="7"/>
      <c r="Q53" s="7">
        <f t="shared" ref="Q53" si="357">ROUND(O53*0.1,2)</f>
        <v>-6410.54</v>
      </c>
      <c r="R53" s="7">
        <f t="shared" ref="R53" si="358">ROUND(Q53*0.15,2)</f>
        <v>-961.58</v>
      </c>
      <c r="S53" s="7">
        <f t="shared" ref="S53" si="359">ROUND(Q53*0.85,2)</f>
        <v>-5448.96</v>
      </c>
    </row>
    <row r="54" spans="1:19" ht="15" customHeight="1" x14ac:dyDescent="0.25">
      <c r="A54" s="25">
        <f t="shared" si="13"/>
        <v>45423</v>
      </c>
      <c r="B54" s="7">
        <v>233471.04999999996</v>
      </c>
      <c r="C54" s="7">
        <v>-160</v>
      </c>
      <c r="D54" s="7">
        <v>-210857.58000000002</v>
      </c>
      <c r="E54" s="7">
        <f t="shared" ref="E54" si="360">SUM(B54:D54)</f>
        <v>22453.469999999943</v>
      </c>
      <c r="F54" s="16"/>
      <c r="G54" s="7">
        <v>0</v>
      </c>
      <c r="H54" s="7">
        <v>0</v>
      </c>
      <c r="I54" s="7">
        <v>0</v>
      </c>
      <c r="J54" s="7">
        <f t="shared" ref="J54" si="361">SUM(G54:I54)</f>
        <v>0</v>
      </c>
      <c r="K54" s="16"/>
      <c r="L54" s="7">
        <f t="shared" ref="L54" si="362">B54+G54</f>
        <v>233471.04999999996</v>
      </c>
      <c r="M54" s="7">
        <f t="shared" ref="M54" si="363">C54+H54</f>
        <v>-160</v>
      </c>
      <c r="N54" s="7">
        <f t="shared" ref="N54" si="364">D54+I54</f>
        <v>-210857.58000000002</v>
      </c>
      <c r="O54" s="7">
        <f t="shared" ref="O54" si="365">E54+J54</f>
        <v>22453.469999999943</v>
      </c>
      <c r="P54" s="7"/>
      <c r="Q54" s="7">
        <f t="shared" ref="Q54" si="366">ROUND(O54*0.1,2)</f>
        <v>2245.35</v>
      </c>
      <c r="R54" s="7">
        <f t="shared" ref="R54" si="367">ROUND(Q54*0.15,2)</f>
        <v>336.8</v>
      </c>
      <c r="S54" s="7">
        <f t="shared" ref="S54" si="368">ROUND(Q54*0.85,2)</f>
        <v>1908.55</v>
      </c>
    </row>
    <row r="55" spans="1:19" ht="15" customHeight="1" x14ac:dyDescent="0.25">
      <c r="A55" s="25">
        <f t="shared" si="13"/>
        <v>45430</v>
      </c>
      <c r="B55" s="7">
        <v>250569.64999999997</v>
      </c>
      <c r="C55" s="7">
        <v>-20</v>
      </c>
      <c r="D55" s="7">
        <v>-214137.84</v>
      </c>
      <c r="E55" s="7">
        <f t="shared" ref="E55" si="369">SUM(B55:D55)</f>
        <v>36411.809999999969</v>
      </c>
      <c r="F55" s="16"/>
      <c r="G55" s="7">
        <v>0</v>
      </c>
      <c r="H55" s="7">
        <v>0</v>
      </c>
      <c r="I55" s="7">
        <v>0</v>
      </c>
      <c r="J55" s="7">
        <f t="shared" ref="J55" si="370">SUM(G55:I55)</f>
        <v>0</v>
      </c>
      <c r="K55" s="16"/>
      <c r="L55" s="7">
        <f t="shared" ref="L55" si="371">B55+G55</f>
        <v>250569.64999999997</v>
      </c>
      <c r="M55" s="7">
        <f t="shared" ref="M55" si="372">C55+H55</f>
        <v>-20</v>
      </c>
      <c r="N55" s="7">
        <f t="shared" ref="N55" si="373">D55+I55</f>
        <v>-214137.84</v>
      </c>
      <c r="O55" s="7">
        <f t="shared" ref="O55" si="374">E55+J55</f>
        <v>36411.809999999969</v>
      </c>
      <c r="P55" s="7"/>
      <c r="Q55" s="7">
        <f t="shared" ref="Q55" si="375">ROUND(O55*0.1,2)</f>
        <v>3641.18</v>
      </c>
      <c r="R55" s="7">
        <f t="shared" ref="R55" si="376">ROUND(Q55*0.15,2)</f>
        <v>546.17999999999995</v>
      </c>
      <c r="S55" s="7">
        <f t="shared" ref="S55" si="377">ROUND(Q55*0.85,2)</f>
        <v>3095</v>
      </c>
    </row>
    <row r="56" spans="1:19" ht="15" customHeight="1" x14ac:dyDescent="0.25">
      <c r="A56" s="25">
        <f t="shared" si="13"/>
        <v>45437</v>
      </c>
      <c r="B56" s="7">
        <v>271475.75</v>
      </c>
      <c r="C56" s="7">
        <v>-614</v>
      </c>
      <c r="D56" s="7">
        <v>-246382.3</v>
      </c>
      <c r="E56" s="7">
        <f t="shared" ref="E56" si="378">SUM(B56:D56)</f>
        <v>24479.450000000012</v>
      </c>
      <c r="F56" s="16"/>
      <c r="G56" s="7">
        <v>0</v>
      </c>
      <c r="H56" s="7">
        <v>0</v>
      </c>
      <c r="I56" s="7">
        <v>0</v>
      </c>
      <c r="J56" s="7">
        <f t="shared" ref="J56" si="379">SUM(G56:I56)</f>
        <v>0</v>
      </c>
      <c r="K56" s="16"/>
      <c r="L56" s="7">
        <f t="shared" ref="L56" si="380">B56+G56</f>
        <v>271475.75</v>
      </c>
      <c r="M56" s="7">
        <f t="shared" ref="M56" si="381">C56+H56</f>
        <v>-614</v>
      </c>
      <c r="N56" s="7">
        <f t="shared" ref="N56" si="382">D56+I56</f>
        <v>-246382.3</v>
      </c>
      <c r="O56" s="7">
        <f t="shared" ref="O56" si="383">E56+J56</f>
        <v>24479.450000000012</v>
      </c>
      <c r="P56" s="7"/>
      <c r="Q56" s="7">
        <f t="shared" ref="Q56" si="384">ROUND(O56*0.1,2)</f>
        <v>2447.9499999999998</v>
      </c>
      <c r="R56" s="7">
        <f t="shared" ref="R56" si="385">ROUND(Q56*0.15,2)</f>
        <v>367.19</v>
      </c>
      <c r="S56" s="7">
        <f t="shared" ref="S56" si="386">ROUND(Q56*0.85,2)</f>
        <v>2080.7600000000002</v>
      </c>
    </row>
    <row r="57" spans="1:19" ht="15" customHeight="1" x14ac:dyDescent="0.25">
      <c r="A57" s="25">
        <f t="shared" si="13"/>
        <v>45444</v>
      </c>
      <c r="B57" s="7">
        <v>169545.9</v>
      </c>
      <c r="C57" s="7">
        <v>-4280</v>
      </c>
      <c r="D57" s="7">
        <v>-192722.08</v>
      </c>
      <c r="E57" s="7">
        <f t="shared" ref="E57" si="387">SUM(B57:D57)</f>
        <v>-27456.179999999993</v>
      </c>
      <c r="F57" s="16"/>
      <c r="G57" s="7">
        <v>0</v>
      </c>
      <c r="H57" s="7">
        <v>0</v>
      </c>
      <c r="I57" s="7">
        <v>0</v>
      </c>
      <c r="J57" s="7">
        <f t="shared" ref="J57" si="388">SUM(G57:I57)</f>
        <v>0</v>
      </c>
      <c r="K57" s="16"/>
      <c r="L57" s="7">
        <f t="shared" ref="L57" si="389">B57+G57</f>
        <v>169545.9</v>
      </c>
      <c r="M57" s="7">
        <f t="shared" ref="M57" si="390">C57+H57</f>
        <v>-4280</v>
      </c>
      <c r="N57" s="7">
        <f t="shared" ref="N57" si="391">D57+I57</f>
        <v>-192722.08</v>
      </c>
      <c r="O57" s="7">
        <f t="shared" ref="O57" si="392">E57+J57</f>
        <v>-27456.179999999993</v>
      </c>
      <c r="P57" s="7"/>
      <c r="Q57" s="7">
        <f t="shared" ref="Q57" si="393">ROUND(O57*0.1,2)</f>
        <v>-2745.62</v>
      </c>
      <c r="R57" s="7">
        <f t="shared" ref="R57" si="394">ROUND(Q57*0.15,2)</f>
        <v>-411.84</v>
      </c>
      <c r="S57" s="7">
        <f t="shared" ref="S57" si="395">ROUND(Q57*0.85,2)</f>
        <v>-2333.7800000000002</v>
      </c>
    </row>
    <row r="58" spans="1:19" ht="15" customHeight="1" x14ac:dyDescent="0.25">
      <c r="A58" s="25">
        <f t="shared" si="13"/>
        <v>45451</v>
      </c>
      <c r="B58" s="7">
        <v>208225.30000000002</v>
      </c>
      <c r="C58" s="7">
        <v>-205</v>
      </c>
      <c r="D58" s="7">
        <v>-158938.08999999997</v>
      </c>
      <c r="E58" s="7">
        <f t="shared" ref="E58" si="396">SUM(B58:D58)</f>
        <v>49082.21000000005</v>
      </c>
      <c r="F58" s="16"/>
      <c r="G58" s="7">
        <v>0</v>
      </c>
      <c r="H58" s="7">
        <v>0</v>
      </c>
      <c r="I58" s="7">
        <v>0</v>
      </c>
      <c r="J58" s="7">
        <f t="shared" ref="J58" si="397">SUM(G58:I58)</f>
        <v>0</v>
      </c>
      <c r="K58" s="16"/>
      <c r="L58" s="7">
        <f t="shared" ref="L58" si="398">B58+G58</f>
        <v>208225.30000000002</v>
      </c>
      <c r="M58" s="7">
        <f t="shared" ref="M58" si="399">C58+H58</f>
        <v>-205</v>
      </c>
      <c r="N58" s="7">
        <f t="shared" ref="N58" si="400">D58+I58</f>
        <v>-158938.08999999997</v>
      </c>
      <c r="O58" s="7">
        <f t="shared" ref="O58" si="401">E58+J58</f>
        <v>49082.21000000005</v>
      </c>
      <c r="P58" s="7"/>
      <c r="Q58" s="7">
        <f t="shared" ref="Q58" si="402">ROUND(O58*0.1,2)</f>
        <v>4908.22</v>
      </c>
      <c r="R58" s="7">
        <f t="shared" ref="R58" si="403">ROUND(Q58*0.15,2)</f>
        <v>736.23</v>
      </c>
      <c r="S58" s="7">
        <f t="shared" ref="S58" si="404">ROUND(Q58*0.85,2)</f>
        <v>4171.99</v>
      </c>
    </row>
    <row r="59" spans="1:19" ht="15" customHeight="1" x14ac:dyDescent="0.25">
      <c r="A59" s="25">
        <f t="shared" si="13"/>
        <v>45458</v>
      </c>
      <c r="B59" s="7">
        <v>253565.15000000002</v>
      </c>
      <c r="C59" s="7">
        <v>-255</v>
      </c>
      <c r="D59" s="7">
        <v>-223924.68</v>
      </c>
      <c r="E59" s="7">
        <f t="shared" ref="E59" si="405">SUM(B59:D59)</f>
        <v>29385.47000000003</v>
      </c>
      <c r="F59" s="16"/>
      <c r="G59" s="7">
        <v>0</v>
      </c>
      <c r="H59" s="7">
        <v>0</v>
      </c>
      <c r="I59" s="7">
        <v>0</v>
      </c>
      <c r="J59" s="7">
        <f t="shared" ref="J59" si="406">SUM(G59:I59)</f>
        <v>0</v>
      </c>
      <c r="K59" s="16"/>
      <c r="L59" s="7">
        <f t="shared" ref="L59" si="407">B59+G59</f>
        <v>253565.15000000002</v>
      </c>
      <c r="M59" s="7">
        <f t="shared" ref="M59" si="408">C59+H59</f>
        <v>-255</v>
      </c>
      <c r="N59" s="7">
        <f t="shared" ref="N59" si="409">D59+I59</f>
        <v>-223924.68</v>
      </c>
      <c r="O59" s="7">
        <f t="shared" ref="O59" si="410">E59+J59</f>
        <v>29385.47000000003</v>
      </c>
      <c r="P59" s="7"/>
      <c r="Q59" s="7">
        <f t="shared" ref="Q59" si="411">ROUND(O59*0.1,2)</f>
        <v>2938.55</v>
      </c>
      <c r="R59" s="7">
        <f t="shared" ref="R59" si="412">ROUND(Q59*0.15,2)</f>
        <v>440.78</v>
      </c>
      <c r="S59" s="7">
        <f t="shared" ref="S59" si="413">ROUND(Q59*0.85,2)</f>
        <v>2497.77</v>
      </c>
    </row>
    <row r="60" spans="1:19" ht="15" customHeight="1" x14ac:dyDescent="0.25">
      <c r="A60" s="25">
        <f t="shared" si="13"/>
        <v>45465</v>
      </c>
      <c r="B60" s="7">
        <v>204889.15000000002</v>
      </c>
      <c r="C60" s="7">
        <v>-425</v>
      </c>
      <c r="D60" s="7">
        <v>-174853.09000000003</v>
      </c>
      <c r="E60" s="7">
        <f t="shared" ref="E60" si="414">SUM(B60:D60)</f>
        <v>29611.059999999998</v>
      </c>
      <c r="F60" s="16"/>
      <c r="G60" s="7">
        <v>0</v>
      </c>
      <c r="H60" s="7">
        <v>0</v>
      </c>
      <c r="I60" s="7">
        <v>0</v>
      </c>
      <c r="J60" s="7">
        <f t="shared" ref="J60" si="415">SUM(G60:I60)</f>
        <v>0</v>
      </c>
      <c r="K60" s="16"/>
      <c r="L60" s="7">
        <f t="shared" ref="L60" si="416">B60+G60</f>
        <v>204889.15000000002</v>
      </c>
      <c r="M60" s="7">
        <f t="shared" ref="M60" si="417">C60+H60</f>
        <v>-425</v>
      </c>
      <c r="N60" s="7">
        <f t="shared" ref="N60" si="418">D60+I60</f>
        <v>-174853.09000000003</v>
      </c>
      <c r="O60" s="7">
        <f t="shared" ref="O60" si="419">E60+J60</f>
        <v>29611.059999999998</v>
      </c>
      <c r="P60" s="7"/>
      <c r="Q60" s="7">
        <f t="shared" ref="Q60" si="420">ROUND(O60*0.1,2)</f>
        <v>2961.11</v>
      </c>
      <c r="R60" s="7">
        <f t="shared" ref="R60" si="421">ROUND(Q60*0.15,2)</f>
        <v>444.17</v>
      </c>
      <c r="S60" s="7">
        <f t="shared" ref="S60" si="422">ROUND(Q60*0.85,2)</f>
        <v>2516.94</v>
      </c>
    </row>
    <row r="61" spans="1:19" ht="15" customHeight="1" x14ac:dyDescent="0.25">
      <c r="A61" s="25">
        <f t="shared" si="13"/>
        <v>45472</v>
      </c>
      <c r="B61" s="7">
        <v>175345.64999999997</v>
      </c>
      <c r="C61" s="7">
        <v>-3453</v>
      </c>
      <c r="D61" s="7">
        <v>-136593.68</v>
      </c>
      <c r="E61" s="7">
        <f t="shared" ref="E61" si="423">SUM(B61:D61)</f>
        <v>35298.969999999972</v>
      </c>
      <c r="F61" s="16"/>
      <c r="G61" s="7">
        <v>0</v>
      </c>
      <c r="H61" s="7">
        <v>0</v>
      </c>
      <c r="I61" s="7">
        <v>0</v>
      </c>
      <c r="J61" s="7">
        <f t="shared" ref="J61" si="424">SUM(G61:I61)</f>
        <v>0</v>
      </c>
      <c r="K61" s="16"/>
      <c r="L61" s="7">
        <f t="shared" ref="L61" si="425">B61+G61</f>
        <v>175345.64999999997</v>
      </c>
      <c r="M61" s="7">
        <f t="shared" ref="M61" si="426">C61+H61</f>
        <v>-3453</v>
      </c>
      <c r="N61" s="7">
        <f t="shared" ref="N61" si="427">D61+I61</f>
        <v>-136593.68</v>
      </c>
      <c r="O61" s="7">
        <f t="shared" ref="O61" si="428">E61+J61</f>
        <v>35298.969999999972</v>
      </c>
      <c r="P61" s="7"/>
      <c r="Q61" s="7">
        <f t="shared" ref="Q61" si="429">ROUND(O61*0.1,2)</f>
        <v>3529.9</v>
      </c>
      <c r="R61" s="7">
        <f>ROUND(Q61*0.15,2)-0.01</f>
        <v>529.48</v>
      </c>
      <c r="S61" s="7">
        <f t="shared" ref="S61" si="430">ROUND(Q61*0.85,2)</f>
        <v>3000.42</v>
      </c>
    </row>
    <row r="62" spans="1:19" ht="15" customHeight="1" x14ac:dyDescent="0.25">
      <c r="A62" s="25">
        <v>45473</v>
      </c>
      <c r="B62" s="7">
        <v>14811.9</v>
      </c>
      <c r="C62" s="7">
        <v>-5</v>
      </c>
      <c r="D62" s="7">
        <v>-18882.669999999998</v>
      </c>
      <c r="E62" s="7">
        <f t="shared" ref="E62" si="431">SUM(B62:D62)</f>
        <v>-4075.7699999999986</v>
      </c>
      <c r="F62" s="16"/>
      <c r="G62" s="7">
        <v>0</v>
      </c>
      <c r="H62" s="7">
        <v>0</v>
      </c>
      <c r="I62" s="7">
        <v>0</v>
      </c>
      <c r="J62" s="7">
        <f t="shared" ref="J62" si="432">SUM(G62:I62)</f>
        <v>0</v>
      </c>
      <c r="K62" s="16"/>
      <c r="L62" s="7">
        <f t="shared" ref="L62" si="433">B62+G62</f>
        <v>14811.9</v>
      </c>
      <c r="M62" s="7">
        <f t="shared" ref="M62" si="434">C62+H62</f>
        <v>-5</v>
      </c>
      <c r="N62" s="7">
        <f t="shared" ref="N62" si="435">D62+I62</f>
        <v>-18882.669999999998</v>
      </c>
      <c r="O62" s="7">
        <f t="shared" ref="O62" si="436">E62+J62</f>
        <v>-4075.7699999999986</v>
      </c>
      <c r="P62" s="7"/>
      <c r="Q62" s="7">
        <f t="shared" ref="Q62" si="437">ROUND(O62*0.1,2)</f>
        <v>-407.58</v>
      </c>
      <c r="R62" s="7">
        <f>ROUND(Q62*0.15,2)</f>
        <v>-61.14</v>
      </c>
      <c r="S62" s="7">
        <f t="shared" ref="S62" si="438">ROUND(Q62*0.85,2)</f>
        <v>-346.44</v>
      </c>
    </row>
    <row r="63" spans="1:19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24"/>
    </row>
    <row r="64" spans="1:19" ht="15" customHeight="1" thickBot="1" x14ac:dyDescent="0.3">
      <c r="B64" s="8">
        <f>SUM(B9:B63)</f>
        <v>9604353.3499999996</v>
      </c>
      <c r="C64" s="8">
        <f>SUM(C9:C63)</f>
        <v>-77345</v>
      </c>
      <c r="D64" s="8">
        <f>SUM(D9:D63)</f>
        <v>-8860962.4700000007</v>
      </c>
      <c r="E64" s="8">
        <f>SUM(E9:E63)</f>
        <v>666045.88000000012</v>
      </c>
      <c r="F64" s="16"/>
      <c r="G64" s="8">
        <f>SUM(G9:G63)</f>
        <v>0</v>
      </c>
      <c r="H64" s="8">
        <f>SUM(H9:H63)</f>
        <v>0</v>
      </c>
      <c r="I64" s="8">
        <f>SUM(I9:I63)</f>
        <v>0</v>
      </c>
      <c r="J64" s="8">
        <f>SUM(J9:J63)</f>
        <v>0</v>
      </c>
      <c r="K64" s="16"/>
      <c r="L64" s="8">
        <f>SUM(L9:L63)</f>
        <v>9604353.3499999996</v>
      </c>
      <c r="M64" s="8">
        <f>SUM(M9:M63)</f>
        <v>-77345</v>
      </c>
      <c r="N64" s="8">
        <f>SUM(N9:N63)</f>
        <v>-8860962.4700000007</v>
      </c>
      <c r="O64" s="8">
        <f>SUM(O9:O63)</f>
        <v>666045.88000000012</v>
      </c>
      <c r="P64" s="16"/>
      <c r="Q64" s="8">
        <f>SUM(Q9:Q63)</f>
        <v>66604.62</v>
      </c>
      <c r="R64" s="8">
        <f>SUM(R9:R63)</f>
        <v>9990.7199999999993</v>
      </c>
      <c r="S64" s="8">
        <f>SUM(S9:S63)</f>
        <v>56613.900000000009</v>
      </c>
    </row>
    <row r="65" spans="1:1" ht="15" customHeight="1" thickTop="1" x14ac:dyDescent="0.25"/>
    <row r="66" spans="1:1" ht="15" customHeight="1" x14ac:dyDescent="0.25">
      <c r="A66" s="14" t="s">
        <v>26</v>
      </c>
    </row>
    <row r="67" spans="1:1" ht="15" customHeight="1" x14ac:dyDescent="0.25">
      <c r="A67" s="14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41" activePane="bottomLeft" state="frozen"/>
      <selection activeCell="A4" sqref="A4:S4"/>
      <selection pane="bottomLeft" activeCell="Q64" sqref="Q64:S64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5" customWidth="1"/>
    <col min="7" max="7" width="15.7109375" style="1" customWidth="1"/>
    <col min="8" max="8" width="13.7109375" style="1" customWidth="1"/>
    <col min="9" max="9" width="16.7109375" style="1" customWidth="1"/>
    <col min="10" max="10" width="13.7109375" style="1" customWidth="1"/>
    <col min="11" max="11" width="4.7109375" style="15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2" t="s">
        <v>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12</v>
      </c>
      <c r="C3" s="4" t="s">
        <v>13</v>
      </c>
      <c r="D3" s="22" t="s">
        <v>14</v>
      </c>
      <c r="E3" s="22" t="s">
        <v>15</v>
      </c>
      <c r="F3" s="17"/>
      <c r="G3" s="22" t="s">
        <v>16</v>
      </c>
      <c r="H3" s="4" t="s">
        <v>17</v>
      </c>
      <c r="I3" s="22" t="s">
        <v>18</v>
      </c>
      <c r="J3" s="22" t="s">
        <v>19</v>
      </c>
      <c r="K3" s="17"/>
      <c r="L3" s="22" t="s">
        <v>20</v>
      </c>
      <c r="M3" s="4" t="s">
        <v>21</v>
      </c>
      <c r="N3" s="22" t="s">
        <v>22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5" t="s">
        <v>25</v>
      </c>
      <c r="B5" s="7">
        <v>6195362.2999999989</v>
      </c>
      <c r="C5" s="7">
        <v>-9486</v>
      </c>
      <c r="D5" s="7">
        <v>-5403043.4100000001</v>
      </c>
      <c r="E5" s="7">
        <v>782832.89000000013</v>
      </c>
      <c r="F5" s="16"/>
      <c r="G5" s="20">
        <v>3189845.5999999992</v>
      </c>
      <c r="H5" s="20">
        <v>-2017.21</v>
      </c>
      <c r="I5" s="20">
        <v>-3110982.2099999995</v>
      </c>
      <c r="J5" s="20">
        <v>76846.179999999964</v>
      </c>
      <c r="K5" s="16"/>
      <c r="L5" s="7">
        <v>9385207.9000000004</v>
      </c>
      <c r="M5" s="7">
        <v>-11503.21</v>
      </c>
      <c r="N5" s="7">
        <v>-8514025.6199999992</v>
      </c>
      <c r="O5" s="7">
        <v>859679.06999999972</v>
      </c>
      <c r="P5" s="16"/>
      <c r="Q5" s="7">
        <v>85967.930000000022</v>
      </c>
      <c r="R5" s="7">
        <v>12895.209999999995</v>
      </c>
      <c r="S5" s="7">
        <v>73072.719999999972</v>
      </c>
    </row>
    <row r="7" spans="1:19" ht="15" customHeight="1" x14ac:dyDescent="0.25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5" t="s">
        <v>23</v>
      </c>
      <c r="B9" s="7">
        <v>6396.1</v>
      </c>
      <c r="C9" s="7">
        <v>0</v>
      </c>
      <c r="D9" s="7">
        <v>-3483.68</v>
      </c>
      <c r="E9" s="7">
        <f t="shared" ref="E9" si="0">SUM(B9:D9)</f>
        <v>2912.4200000000005</v>
      </c>
      <c r="F9" s="16"/>
      <c r="G9" s="7">
        <v>2501.33</v>
      </c>
      <c r="H9" s="7">
        <v>0</v>
      </c>
      <c r="I9" s="7">
        <v>-1755.7</v>
      </c>
      <c r="J9" s="7">
        <f t="shared" ref="J9" si="1">SUM(G9:I9)</f>
        <v>745.62999999999988</v>
      </c>
      <c r="K9" s="16"/>
      <c r="L9" s="7">
        <f t="shared" ref="L9:O9" si="2">B9+G9</f>
        <v>8897.43</v>
      </c>
      <c r="M9" s="7">
        <f t="shared" si="2"/>
        <v>0</v>
      </c>
      <c r="N9" s="7">
        <f t="shared" si="2"/>
        <v>-5239.38</v>
      </c>
      <c r="O9" s="7">
        <f t="shared" si="2"/>
        <v>3658.05</v>
      </c>
      <c r="P9" s="7"/>
      <c r="Q9" s="7">
        <f>ROUND(O9*0.1,2)-0.02</f>
        <v>365.79</v>
      </c>
      <c r="R9" s="7">
        <f t="shared" ref="R9" si="3">ROUND(Q9*0.15,2)</f>
        <v>54.87</v>
      </c>
      <c r="S9" s="7">
        <f t="shared" ref="S9" si="4">ROUND(Q9*0.85,2)</f>
        <v>310.92</v>
      </c>
    </row>
    <row r="10" spans="1:19" ht="15" customHeight="1" x14ac:dyDescent="0.25">
      <c r="A10" s="25">
        <v>45115</v>
      </c>
      <c r="B10" s="7">
        <v>46157.8</v>
      </c>
      <c r="C10" s="7">
        <v>0</v>
      </c>
      <c r="D10" s="7">
        <v>-28173.1</v>
      </c>
      <c r="E10" s="7">
        <f t="shared" ref="E10" si="5">SUM(B10:D10)</f>
        <v>17984.700000000004</v>
      </c>
      <c r="F10" s="16"/>
      <c r="G10" s="7">
        <v>34129.520000000004</v>
      </c>
      <c r="H10" s="7">
        <v>0</v>
      </c>
      <c r="I10" s="7">
        <v>-30167.54</v>
      </c>
      <c r="J10" s="7">
        <f t="shared" ref="J10" si="6">SUM(G10:I10)</f>
        <v>3961.9800000000032</v>
      </c>
      <c r="K10" s="16"/>
      <c r="L10" s="7">
        <f t="shared" ref="L10" si="7">B10+G10</f>
        <v>80287.320000000007</v>
      </c>
      <c r="M10" s="7">
        <f t="shared" ref="M10" si="8">C10+H10</f>
        <v>0</v>
      </c>
      <c r="N10" s="7">
        <f t="shared" ref="N10" si="9">D10+I10</f>
        <v>-58340.639999999999</v>
      </c>
      <c r="O10" s="7">
        <f t="shared" ref="O10" si="10">E10+J10</f>
        <v>21946.680000000008</v>
      </c>
      <c r="P10" s="7"/>
      <c r="Q10" s="7">
        <f>ROUND(O10*0.1,2)</f>
        <v>2194.67</v>
      </c>
      <c r="R10" s="7">
        <f t="shared" ref="R10" si="11">ROUND(Q10*0.15,2)</f>
        <v>329.2</v>
      </c>
      <c r="S10" s="7">
        <f t="shared" ref="S10" si="12">ROUND(Q10*0.85,2)</f>
        <v>1865.47</v>
      </c>
    </row>
    <row r="11" spans="1:19" ht="15" customHeight="1" x14ac:dyDescent="0.25">
      <c r="A11" s="25">
        <f t="shared" ref="A11:A62" si="13">A10+7</f>
        <v>45122</v>
      </c>
      <c r="B11" s="7">
        <v>52781</v>
      </c>
      <c r="C11" s="7">
        <v>-22</v>
      </c>
      <c r="D11" s="7">
        <v>-39343.879999999997</v>
      </c>
      <c r="E11" s="7">
        <f t="shared" ref="E11" si="14">SUM(B11:D11)</f>
        <v>13415.120000000003</v>
      </c>
      <c r="F11" s="16"/>
      <c r="G11" s="7">
        <v>33036.449999999997</v>
      </c>
      <c r="H11" s="7">
        <v>0</v>
      </c>
      <c r="I11" s="7">
        <v>-32526.519999999997</v>
      </c>
      <c r="J11" s="7">
        <f t="shared" ref="J11" si="15">SUM(G11:I11)</f>
        <v>509.93000000000029</v>
      </c>
      <c r="K11" s="16"/>
      <c r="L11" s="7">
        <f t="shared" ref="L11" si="16">B11+G11</f>
        <v>85817.45</v>
      </c>
      <c r="M11" s="7">
        <f t="shared" ref="M11" si="17">C11+H11</f>
        <v>-22</v>
      </c>
      <c r="N11" s="7">
        <f t="shared" ref="N11" si="18">D11+I11</f>
        <v>-71870.399999999994</v>
      </c>
      <c r="O11" s="7">
        <f t="shared" ref="O11" si="19">E11+J11</f>
        <v>13925.050000000003</v>
      </c>
      <c r="P11" s="7"/>
      <c r="Q11" s="7">
        <f>ROUND(O11*0.1,2)-0.01</f>
        <v>1392.5</v>
      </c>
      <c r="R11" s="7">
        <f>ROUND(Q11*0.15,2)-0.01</f>
        <v>208.87</v>
      </c>
      <c r="S11" s="7">
        <f t="shared" ref="S11" si="20">ROUND(Q11*0.85,2)</f>
        <v>1183.6300000000001</v>
      </c>
    </row>
    <row r="12" spans="1:19" ht="15" customHeight="1" x14ac:dyDescent="0.25">
      <c r="A12" s="25">
        <f t="shared" si="13"/>
        <v>45129</v>
      </c>
      <c r="B12" s="7">
        <v>228412.79999999999</v>
      </c>
      <c r="C12" s="7">
        <v>-20</v>
      </c>
      <c r="D12" s="7">
        <v>-60815.820000000007</v>
      </c>
      <c r="E12" s="7">
        <f t="shared" ref="E12" si="21">SUM(B12:D12)</f>
        <v>167576.97999999998</v>
      </c>
      <c r="F12" s="16"/>
      <c r="G12" s="7">
        <v>65848.31</v>
      </c>
      <c r="H12" s="7">
        <v>-40</v>
      </c>
      <c r="I12" s="7">
        <v>-57575.42</v>
      </c>
      <c r="J12" s="7">
        <f t="shared" ref="J12" si="22">SUM(G12:I12)</f>
        <v>8232.89</v>
      </c>
      <c r="K12" s="16"/>
      <c r="L12" s="7">
        <f t="shared" ref="L12" si="23">B12+G12</f>
        <v>294261.11</v>
      </c>
      <c r="M12" s="7">
        <f t="shared" ref="M12" si="24">C12+H12</f>
        <v>-60</v>
      </c>
      <c r="N12" s="7">
        <f t="shared" ref="N12" si="25">D12+I12</f>
        <v>-118391.24</v>
      </c>
      <c r="O12" s="7">
        <f t="shared" ref="O12" si="26">E12+J12</f>
        <v>175809.87</v>
      </c>
      <c r="P12" s="7"/>
      <c r="Q12" s="7">
        <f>ROUND(O12*0.1,2)</f>
        <v>17580.990000000002</v>
      </c>
      <c r="R12" s="7">
        <f t="shared" ref="R12:R17" si="27">ROUND(Q12*0.15,2)</f>
        <v>2637.15</v>
      </c>
      <c r="S12" s="7">
        <f t="shared" ref="S12" si="28">ROUND(Q12*0.85,2)</f>
        <v>14943.84</v>
      </c>
    </row>
    <row r="13" spans="1:19" ht="15" customHeight="1" x14ac:dyDescent="0.25">
      <c r="A13" s="25">
        <f t="shared" si="13"/>
        <v>45136</v>
      </c>
      <c r="B13" s="7">
        <v>56356.100000000006</v>
      </c>
      <c r="C13" s="7">
        <v>0</v>
      </c>
      <c r="D13" s="7">
        <v>-42120.34</v>
      </c>
      <c r="E13" s="7">
        <f t="shared" ref="E13" si="29">SUM(B13:D13)</f>
        <v>14235.760000000009</v>
      </c>
      <c r="F13" s="16"/>
      <c r="G13" s="7">
        <v>102807.06999999998</v>
      </c>
      <c r="H13" s="7">
        <v>0</v>
      </c>
      <c r="I13" s="7">
        <v>-84708.549999999988</v>
      </c>
      <c r="J13" s="7">
        <f t="shared" ref="J13" si="30">SUM(G13:I13)</f>
        <v>18098.51999999999</v>
      </c>
      <c r="K13" s="16"/>
      <c r="L13" s="7">
        <f t="shared" ref="L13" si="31">B13+G13</f>
        <v>159163.16999999998</v>
      </c>
      <c r="M13" s="7">
        <f t="shared" ref="M13" si="32">C13+H13</f>
        <v>0</v>
      </c>
      <c r="N13" s="7">
        <f t="shared" ref="N13" si="33">D13+I13</f>
        <v>-126828.88999999998</v>
      </c>
      <c r="O13" s="7">
        <f t="shared" ref="O13" si="34">E13+J13</f>
        <v>32334.28</v>
      </c>
      <c r="P13" s="7"/>
      <c r="Q13" s="7">
        <f>ROUND(O13*0.1,2)+0.01</f>
        <v>3233.44</v>
      </c>
      <c r="R13" s="7">
        <f t="shared" si="27"/>
        <v>485.02</v>
      </c>
      <c r="S13" s="7">
        <f t="shared" ref="S13" si="35">ROUND(Q13*0.85,2)</f>
        <v>2748.42</v>
      </c>
    </row>
    <row r="14" spans="1:19" ht="15" customHeight="1" x14ac:dyDescent="0.25">
      <c r="A14" s="25">
        <f t="shared" si="13"/>
        <v>45143</v>
      </c>
      <c r="B14" s="7">
        <v>57966.5</v>
      </c>
      <c r="C14" s="7">
        <v>-1000</v>
      </c>
      <c r="D14" s="7">
        <v>-63257.74</v>
      </c>
      <c r="E14" s="7">
        <f t="shared" ref="E14" si="36">SUM(B14:D14)</f>
        <v>-6291.239999999998</v>
      </c>
      <c r="F14" s="16"/>
      <c r="G14" s="7">
        <v>88662.15</v>
      </c>
      <c r="H14" s="7">
        <v>-99</v>
      </c>
      <c r="I14" s="7">
        <v>-84898.1</v>
      </c>
      <c r="J14" s="7">
        <f t="shared" ref="J14" si="37">SUM(G14:I14)</f>
        <v>3665.0499999999884</v>
      </c>
      <c r="K14" s="16"/>
      <c r="L14" s="7">
        <f t="shared" ref="L14" si="38">B14+G14</f>
        <v>146628.65</v>
      </c>
      <c r="M14" s="7">
        <f t="shared" ref="M14" si="39">C14+H14</f>
        <v>-1099</v>
      </c>
      <c r="N14" s="7">
        <f t="shared" ref="N14" si="40">D14+I14</f>
        <v>-148155.84</v>
      </c>
      <c r="O14" s="7">
        <f t="shared" ref="O14" si="41">E14+J14</f>
        <v>-2626.1900000000096</v>
      </c>
      <c r="P14" s="7"/>
      <c r="Q14" s="7">
        <f>ROUND(O14*0.1,2)+0.01</f>
        <v>-262.61</v>
      </c>
      <c r="R14" s="7">
        <f t="shared" si="27"/>
        <v>-39.39</v>
      </c>
      <c r="S14" s="7">
        <f t="shared" ref="S14" si="42">ROUND(Q14*0.85,2)</f>
        <v>-223.22</v>
      </c>
    </row>
    <row r="15" spans="1:19" ht="15" customHeight="1" x14ac:dyDescent="0.25">
      <c r="A15" s="25">
        <f t="shared" si="13"/>
        <v>45150</v>
      </c>
      <c r="B15" s="7">
        <v>31917.8</v>
      </c>
      <c r="C15" s="7">
        <v>0</v>
      </c>
      <c r="D15" s="7">
        <v>-23708.100000000002</v>
      </c>
      <c r="E15" s="7">
        <f t="shared" ref="E15" si="43">SUM(B15:D15)</f>
        <v>8209.6999999999971</v>
      </c>
      <c r="F15" s="16"/>
      <c r="G15" s="7">
        <v>78462.14</v>
      </c>
      <c r="H15" s="7">
        <v>-243</v>
      </c>
      <c r="I15" s="7">
        <v>-63455.479999999996</v>
      </c>
      <c r="J15" s="7">
        <f t="shared" ref="J15" si="44">SUM(G15:I15)</f>
        <v>14763.660000000003</v>
      </c>
      <c r="K15" s="16"/>
      <c r="L15" s="7">
        <f t="shared" ref="L15" si="45">B15+G15</f>
        <v>110379.94</v>
      </c>
      <c r="M15" s="7">
        <f t="shared" ref="M15" si="46">C15+H15</f>
        <v>-243</v>
      </c>
      <c r="N15" s="7">
        <f t="shared" ref="N15" si="47">D15+I15</f>
        <v>-87163.58</v>
      </c>
      <c r="O15" s="7">
        <f t="shared" ref="O15" si="48">E15+J15</f>
        <v>22973.360000000001</v>
      </c>
      <c r="P15" s="7"/>
      <c r="Q15" s="7">
        <f>ROUND(O15*0.1,2)</f>
        <v>2297.34</v>
      </c>
      <c r="R15" s="7">
        <f t="shared" si="27"/>
        <v>344.6</v>
      </c>
      <c r="S15" s="7">
        <f t="shared" ref="S15" si="49">ROUND(Q15*0.85,2)</f>
        <v>1952.74</v>
      </c>
    </row>
    <row r="16" spans="1:19" ht="15" customHeight="1" x14ac:dyDescent="0.25">
      <c r="A16" s="25">
        <f t="shared" si="13"/>
        <v>45157</v>
      </c>
      <c r="B16" s="7">
        <v>33439.5</v>
      </c>
      <c r="C16" s="7">
        <v>0</v>
      </c>
      <c r="D16" s="7">
        <v>-29585.170000000002</v>
      </c>
      <c r="E16" s="7">
        <f t="shared" ref="E16" si="50">SUM(B16:D16)</f>
        <v>3854.3299999999981</v>
      </c>
      <c r="F16" s="16"/>
      <c r="G16" s="7">
        <v>48644.54</v>
      </c>
      <c r="H16" s="7">
        <v>-40</v>
      </c>
      <c r="I16" s="7">
        <v>-52324.17</v>
      </c>
      <c r="J16" s="7">
        <f t="shared" ref="J16" si="51">SUM(G16:I16)</f>
        <v>-3719.6299999999974</v>
      </c>
      <c r="K16" s="16"/>
      <c r="L16" s="7">
        <f t="shared" ref="L16" si="52">B16+G16</f>
        <v>82084.040000000008</v>
      </c>
      <c r="M16" s="7">
        <f t="shared" ref="M16" si="53">C16+H16</f>
        <v>-40</v>
      </c>
      <c r="N16" s="7">
        <f t="shared" ref="N16" si="54">D16+I16</f>
        <v>-81909.34</v>
      </c>
      <c r="O16" s="7">
        <f t="shared" ref="O16" si="55">E16+J16</f>
        <v>134.70000000000073</v>
      </c>
      <c r="P16" s="7"/>
      <c r="Q16" s="7">
        <f>ROUND(O16*0.1,2)+0.02</f>
        <v>13.49</v>
      </c>
      <c r="R16" s="7">
        <f t="shared" si="27"/>
        <v>2.02</v>
      </c>
      <c r="S16" s="7">
        <f t="shared" ref="S16" si="56">ROUND(Q16*0.85,2)</f>
        <v>11.47</v>
      </c>
    </row>
    <row r="17" spans="1:19" ht="15" customHeight="1" x14ac:dyDescent="0.25">
      <c r="A17" s="25">
        <f t="shared" si="13"/>
        <v>45164</v>
      </c>
      <c r="B17" s="7">
        <v>25705</v>
      </c>
      <c r="C17" s="7">
        <v>-81</v>
      </c>
      <c r="D17" s="7">
        <v>-20176.989999999998</v>
      </c>
      <c r="E17" s="7">
        <f t="shared" ref="E17" si="57">SUM(B17:D17)</f>
        <v>5447.010000000002</v>
      </c>
      <c r="F17" s="16"/>
      <c r="G17" s="7">
        <v>43028.67</v>
      </c>
      <c r="H17" s="7">
        <v>0</v>
      </c>
      <c r="I17" s="7">
        <v>-35006.83</v>
      </c>
      <c r="J17" s="7">
        <f t="shared" ref="J17" si="58">SUM(G17:I17)</f>
        <v>8021.8399999999965</v>
      </c>
      <c r="K17" s="16"/>
      <c r="L17" s="7">
        <f t="shared" ref="L17" si="59">B17+G17</f>
        <v>68733.67</v>
      </c>
      <c r="M17" s="7">
        <f t="shared" ref="M17" si="60">C17+H17</f>
        <v>-81</v>
      </c>
      <c r="N17" s="7">
        <f t="shared" ref="N17" si="61">D17+I17</f>
        <v>-55183.82</v>
      </c>
      <c r="O17" s="7">
        <f t="shared" ref="O17" si="62">E17+J17</f>
        <v>13468.849999999999</v>
      </c>
      <c r="P17" s="7"/>
      <c r="Q17" s="7">
        <f>ROUND(O17*0.1,2)-0.03</f>
        <v>1346.8600000000001</v>
      </c>
      <c r="R17" s="7">
        <f t="shared" si="27"/>
        <v>202.03</v>
      </c>
      <c r="S17" s="7">
        <f t="shared" ref="S17" si="63">ROUND(Q17*0.85,2)</f>
        <v>1144.83</v>
      </c>
    </row>
    <row r="18" spans="1:19" ht="15" customHeight="1" x14ac:dyDescent="0.25">
      <c r="A18" s="25">
        <f t="shared" si="13"/>
        <v>45171</v>
      </c>
      <c r="B18" s="7">
        <v>77240.800000000003</v>
      </c>
      <c r="C18" s="7">
        <v>-110</v>
      </c>
      <c r="D18" s="7">
        <v>-53915.040000000001</v>
      </c>
      <c r="E18" s="7">
        <f t="shared" ref="E18" si="64">SUM(B18:D18)</f>
        <v>23215.760000000002</v>
      </c>
      <c r="F18" s="16"/>
      <c r="G18" s="7">
        <v>106405.11000000002</v>
      </c>
      <c r="H18" s="7">
        <v>-40</v>
      </c>
      <c r="I18" s="7">
        <v>-106995.54999999999</v>
      </c>
      <c r="J18" s="7">
        <f t="shared" ref="J18" si="65">SUM(G18:I18)</f>
        <v>-630.43999999997322</v>
      </c>
      <c r="K18" s="16"/>
      <c r="L18" s="7">
        <f t="shared" ref="L18" si="66">B18+G18</f>
        <v>183645.91000000003</v>
      </c>
      <c r="M18" s="7">
        <f t="shared" ref="M18" si="67">C18+H18</f>
        <v>-150</v>
      </c>
      <c r="N18" s="7">
        <f t="shared" ref="N18" si="68">D18+I18</f>
        <v>-160910.59</v>
      </c>
      <c r="O18" s="7">
        <f t="shared" ref="O18" si="69">E18+J18</f>
        <v>22585.320000000029</v>
      </c>
      <c r="P18" s="7"/>
      <c r="Q18" s="7">
        <f>ROUND(O18*0.1,2)+0.01</f>
        <v>2258.5400000000004</v>
      </c>
      <c r="R18" s="7">
        <f t="shared" ref="R18" si="70">ROUND(Q18*0.15,2)</f>
        <v>338.78</v>
      </c>
      <c r="S18" s="7">
        <f t="shared" ref="S18" si="71">ROUND(Q18*0.85,2)</f>
        <v>1919.76</v>
      </c>
    </row>
    <row r="19" spans="1:19" ht="15" customHeight="1" x14ac:dyDescent="0.25">
      <c r="A19" s="25">
        <f t="shared" si="13"/>
        <v>45178</v>
      </c>
      <c r="B19" s="7">
        <v>104671.29999999999</v>
      </c>
      <c r="C19" s="7">
        <v>-510</v>
      </c>
      <c r="D19" s="7">
        <v>-87416.6</v>
      </c>
      <c r="E19" s="7">
        <f t="shared" ref="E19" si="72">SUM(B19:D19)</f>
        <v>16744.699999999983</v>
      </c>
      <c r="F19" s="16"/>
      <c r="G19" s="7">
        <v>126141.37</v>
      </c>
      <c r="H19" s="7">
        <v>0</v>
      </c>
      <c r="I19" s="7">
        <v>-100274.88</v>
      </c>
      <c r="J19" s="7">
        <f t="shared" ref="J19" si="73">SUM(G19:I19)</f>
        <v>25866.489999999991</v>
      </c>
      <c r="K19" s="16"/>
      <c r="L19" s="7">
        <f t="shared" ref="L19" si="74">B19+G19</f>
        <v>230812.66999999998</v>
      </c>
      <c r="M19" s="7">
        <f t="shared" ref="M19" si="75">C19+H19</f>
        <v>-510</v>
      </c>
      <c r="N19" s="7">
        <f t="shared" ref="N19" si="76">D19+I19</f>
        <v>-187691.48</v>
      </c>
      <c r="O19" s="7">
        <f t="shared" ref="O19" si="77">E19+J19</f>
        <v>42611.189999999973</v>
      </c>
      <c r="P19" s="7"/>
      <c r="Q19" s="7">
        <f>ROUND(O19*0.1,2)</f>
        <v>4261.12</v>
      </c>
      <c r="R19" s="7">
        <f t="shared" ref="R19" si="78">ROUND(Q19*0.15,2)</f>
        <v>639.16999999999996</v>
      </c>
      <c r="S19" s="7">
        <f t="shared" ref="S19" si="79">ROUND(Q19*0.85,2)</f>
        <v>3621.95</v>
      </c>
    </row>
    <row r="20" spans="1:19" ht="15" customHeight="1" x14ac:dyDescent="0.25">
      <c r="A20" s="25">
        <f t="shared" si="13"/>
        <v>45185</v>
      </c>
      <c r="B20" s="7">
        <v>132196.5</v>
      </c>
      <c r="C20" s="7">
        <v>-240</v>
      </c>
      <c r="D20" s="7">
        <v>-336280.82</v>
      </c>
      <c r="E20" s="7">
        <f t="shared" ref="E20" si="80">SUM(B20:D20)</f>
        <v>-204324.32</v>
      </c>
      <c r="F20" s="16"/>
      <c r="G20" s="7">
        <v>138869.43</v>
      </c>
      <c r="H20" s="7">
        <v>0</v>
      </c>
      <c r="I20" s="7">
        <v>-139430.43</v>
      </c>
      <c r="J20" s="7">
        <f t="shared" ref="J20" si="81">SUM(G20:I20)</f>
        <v>-561</v>
      </c>
      <c r="K20" s="16"/>
      <c r="L20" s="7">
        <f t="shared" ref="L20" si="82">B20+G20</f>
        <v>271065.93</v>
      </c>
      <c r="M20" s="7">
        <f t="shared" ref="M20" si="83">C20+H20</f>
        <v>-240</v>
      </c>
      <c r="N20" s="7">
        <f t="shared" ref="N20" si="84">D20+I20</f>
        <v>-475711.25</v>
      </c>
      <c r="O20" s="7">
        <f t="shared" ref="O20" si="85">E20+J20</f>
        <v>-204885.32</v>
      </c>
      <c r="P20" s="7"/>
      <c r="Q20" s="7">
        <f>ROUND(O20*0.1,2)</f>
        <v>-20488.53</v>
      </c>
      <c r="R20" s="7">
        <f t="shared" ref="R20" si="86">ROUND(Q20*0.15,2)</f>
        <v>-3073.28</v>
      </c>
      <c r="S20" s="7">
        <f t="shared" ref="S20" si="87">ROUND(Q20*0.85,2)</f>
        <v>-17415.25</v>
      </c>
    </row>
    <row r="21" spans="1:19" ht="15" customHeight="1" x14ac:dyDescent="0.25">
      <c r="A21" s="25">
        <f t="shared" si="13"/>
        <v>45192</v>
      </c>
      <c r="B21" s="7">
        <v>144486.29999999999</v>
      </c>
      <c r="C21" s="7">
        <v>-225</v>
      </c>
      <c r="D21" s="7">
        <v>-159546.51</v>
      </c>
      <c r="E21" s="7">
        <f t="shared" ref="E21" si="88">SUM(B21:D21)</f>
        <v>-15285.210000000021</v>
      </c>
      <c r="F21" s="16"/>
      <c r="G21" s="7">
        <v>108605.22</v>
      </c>
      <c r="H21" s="7">
        <v>0</v>
      </c>
      <c r="I21" s="7">
        <v>-113024.81</v>
      </c>
      <c r="J21" s="7">
        <f t="shared" ref="J21" si="89">SUM(G21:I21)</f>
        <v>-4419.5899999999965</v>
      </c>
      <c r="K21" s="16"/>
      <c r="L21" s="7">
        <f t="shared" ref="L21" si="90">B21+G21</f>
        <v>253091.52</v>
      </c>
      <c r="M21" s="7">
        <f t="shared" ref="M21" si="91">C21+H21</f>
        <v>-225</v>
      </c>
      <c r="N21" s="7">
        <f t="shared" ref="N21" si="92">D21+I21</f>
        <v>-272571.32</v>
      </c>
      <c r="O21" s="7">
        <f t="shared" ref="O21" si="93">E21+J21</f>
        <v>-19704.800000000017</v>
      </c>
      <c r="P21" s="7"/>
      <c r="Q21" s="7">
        <f>ROUND(O21*0.1,2)</f>
        <v>-1970.48</v>
      </c>
      <c r="R21" s="7">
        <f t="shared" ref="R21" si="94">ROUND(Q21*0.15,2)</f>
        <v>-295.57</v>
      </c>
      <c r="S21" s="7">
        <f t="shared" ref="S21" si="95">ROUND(Q21*0.85,2)</f>
        <v>-1674.91</v>
      </c>
    </row>
    <row r="22" spans="1:19" ht="15" customHeight="1" x14ac:dyDescent="0.25">
      <c r="A22" s="25">
        <f t="shared" si="13"/>
        <v>45199</v>
      </c>
      <c r="B22" s="7">
        <v>130911.8</v>
      </c>
      <c r="C22" s="7">
        <v>-2520</v>
      </c>
      <c r="D22" s="7">
        <v>-131226.99000000002</v>
      </c>
      <c r="E22" s="7">
        <f t="shared" ref="E22" si="96">SUM(B22:D22)</f>
        <v>-2835.1900000000169</v>
      </c>
      <c r="F22" s="16"/>
      <c r="G22" s="7">
        <v>130278.59</v>
      </c>
      <c r="H22" s="7">
        <v>-988.18</v>
      </c>
      <c r="I22" s="7">
        <v>-113378.05</v>
      </c>
      <c r="J22" s="7">
        <f t="shared" ref="J22" si="97">SUM(G22:I22)</f>
        <v>15912.36</v>
      </c>
      <c r="K22" s="16"/>
      <c r="L22" s="7">
        <f t="shared" ref="L22" si="98">B22+G22</f>
        <v>261190.39</v>
      </c>
      <c r="M22" s="7">
        <f t="shared" ref="M22" si="99">C22+H22</f>
        <v>-3508.18</v>
      </c>
      <c r="N22" s="7">
        <f t="shared" ref="N22" si="100">D22+I22</f>
        <v>-244605.04000000004</v>
      </c>
      <c r="O22" s="7">
        <f t="shared" ref="O22" si="101">E22+J22</f>
        <v>13077.169999999984</v>
      </c>
      <c r="P22" s="7"/>
      <c r="Q22" s="7">
        <f>ROUND(O22*0.1,2)-0.01</f>
        <v>1307.71</v>
      </c>
      <c r="R22" s="7">
        <f t="shared" ref="R22" si="102">ROUND(Q22*0.15,2)</f>
        <v>196.16</v>
      </c>
      <c r="S22" s="7">
        <f t="shared" ref="S22" si="103">ROUND(Q22*0.85,2)</f>
        <v>1111.55</v>
      </c>
    </row>
    <row r="23" spans="1:19" ht="15" customHeight="1" x14ac:dyDescent="0.25">
      <c r="A23" s="25">
        <f t="shared" si="13"/>
        <v>45206</v>
      </c>
      <c r="B23" s="7">
        <v>166423</v>
      </c>
      <c r="C23" s="7">
        <v>-1540</v>
      </c>
      <c r="D23" s="7">
        <v>-157914.16999999998</v>
      </c>
      <c r="E23" s="7">
        <f t="shared" ref="E23" si="104">SUM(B23:D23)</f>
        <v>6968.8300000000163</v>
      </c>
      <c r="F23" s="16"/>
      <c r="G23" s="7">
        <v>128591.12000000001</v>
      </c>
      <c r="H23" s="7">
        <v>-25</v>
      </c>
      <c r="I23" s="7">
        <v>-124395.33000000002</v>
      </c>
      <c r="J23" s="7">
        <f t="shared" ref="J23" si="105">SUM(G23:I23)</f>
        <v>4170.7899999999936</v>
      </c>
      <c r="K23" s="16"/>
      <c r="L23" s="7">
        <f t="shared" ref="L23" si="106">B23+G23</f>
        <v>295014.12</v>
      </c>
      <c r="M23" s="7">
        <f t="shared" ref="M23" si="107">C23+H23</f>
        <v>-1565</v>
      </c>
      <c r="N23" s="7">
        <f t="shared" ref="N23" si="108">D23+I23</f>
        <v>-282309.5</v>
      </c>
      <c r="O23" s="7">
        <f t="shared" ref="O23" si="109">E23+J23</f>
        <v>11139.62000000001</v>
      </c>
      <c r="P23" s="7"/>
      <c r="Q23" s="7">
        <f>ROUND(O23*0.1,2)</f>
        <v>1113.96</v>
      </c>
      <c r="R23" s="7">
        <f t="shared" ref="R23" si="110">ROUND(Q23*0.15,2)</f>
        <v>167.09</v>
      </c>
      <c r="S23" s="7">
        <f t="shared" ref="S23" si="111">ROUND(Q23*0.85,2)</f>
        <v>946.87</v>
      </c>
    </row>
    <row r="24" spans="1:19" ht="15" customHeight="1" x14ac:dyDescent="0.25">
      <c r="A24" s="25">
        <f t="shared" si="13"/>
        <v>45213</v>
      </c>
      <c r="B24" s="7">
        <v>173417.3</v>
      </c>
      <c r="C24" s="7">
        <v>-55</v>
      </c>
      <c r="D24" s="7">
        <v>-149319.31999999998</v>
      </c>
      <c r="E24" s="7">
        <f t="shared" ref="E24" si="112">SUM(B24:D24)</f>
        <v>24042.98000000001</v>
      </c>
      <c r="F24" s="16"/>
      <c r="G24" s="7">
        <v>127773.07999999999</v>
      </c>
      <c r="H24" s="7">
        <v>0</v>
      </c>
      <c r="I24" s="7">
        <v>-105288.25</v>
      </c>
      <c r="J24" s="7">
        <f t="shared" ref="J24" si="113">SUM(G24:I24)</f>
        <v>22484.829999999987</v>
      </c>
      <c r="K24" s="16"/>
      <c r="L24" s="7">
        <f t="shared" ref="L24" si="114">B24+G24</f>
        <v>301190.38</v>
      </c>
      <c r="M24" s="7">
        <f t="shared" ref="M24" si="115">C24+H24</f>
        <v>-55</v>
      </c>
      <c r="N24" s="7">
        <f t="shared" ref="N24" si="116">D24+I24</f>
        <v>-254607.56999999998</v>
      </c>
      <c r="O24" s="7">
        <f t="shared" ref="O24" si="117">E24+J24</f>
        <v>46527.81</v>
      </c>
      <c r="P24" s="7"/>
      <c r="Q24" s="7">
        <f>ROUND(O24*0.1,2)</f>
        <v>4652.78</v>
      </c>
      <c r="R24" s="7">
        <f t="shared" ref="R24" si="118">ROUND(Q24*0.15,2)</f>
        <v>697.92</v>
      </c>
      <c r="S24" s="7">
        <f t="shared" ref="S24" si="119">ROUND(Q24*0.85,2)</f>
        <v>3954.86</v>
      </c>
    </row>
    <row r="25" spans="1:19" ht="15" customHeight="1" x14ac:dyDescent="0.25">
      <c r="A25" s="25">
        <f t="shared" si="13"/>
        <v>45220</v>
      </c>
      <c r="B25" s="7">
        <v>120731.7</v>
      </c>
      <c r="C25" s="7">
        <v>-200</v>
      </c>
      <c r="D25" s="7">
        <v>-81513.22</v>
      </c>
      <c r="E25" s="7">
        <f t="shared" ref="E25" si="120">SUM(B25:D25)</f>
        <v>39018.479999999996</v>
      </c>
      <c r="F25" s="16"/>
      <c r="G25" s="7">
        <v>128837.09000000001</v>
      </c>
      <c r="H25" s="7">
        <v>0</v>
      </c>
      <c r="I25" s="7">
        <v>-120768.44</v>
      </c>
      <c r="J25" s="7">
        <f t="shared" ref="J25" si="121">SUM(G25:I25)</f>
        <v>8068.6500000000087</v>
      </c>
      <c r="K25" s="16"/>
      <c r="L25" s="7">
        <f t="shared" ref="L25" si="122">B25+G25</f>
        <v>249568.79</v>
      </c>
      <c r="M25" s="7">
        <f t="shared" ref="M25" si="123">C25+H25</f>
        <v>-200</v>
      </c>
      <c r="N25" s="7">
        <f t="shared" ref="N25" si="124">D25+I25</f>
        <v>-202281.66</v>
      </c>
      <c r="O25" s="7">
        <f t="shared" ref="O25" si="125">E25+J25</f>
        <v>47087.130000000005</v>
      </c>
      <c r="P25" s="7"/>
      <c r="Q25" s="7">
        <f>ROUND(O25*0.1,2)+0.01</f>
        <v>4708.72</v>
      </c>
      <c r="R25" s="7">
        <f t="shared" ref="R25" si="126">ROUND(Q25*0.15,2)</f>
        <v>706.31</v>
      </c>
      <c r="S25" s="7">
        <f t="shared" ref="S25" si="127">ROUND(Q25*0.85,2)</f>
        <v>4002.41</v>
      </c>
    </row>
    <row r="26" spans="1:19" ht="15" customHeight="1" x14ac:dyDescent="0.25">
      <c r="A26" s="25">
        <f t="shared" si="13"/>
        <v>45227</v>
      </c>
      <c r="B26" s="7">
        <v>98710.9</v>
      </c>
      <c r="C26" s="7">
        <v>-5</v>
      </c>
      <c r="D26" s="7">
        <v>-70599.099999999991</v>
      </c>
      <c r="E26" s="7">
        <f t="shared" ref="E26" si="128">SUM(B26:D26)</f>
        <v>28106.800000000003</v>
      </c>
      <c r="F26" s="16"/>
      <c r="G26" s="7">
        <v>104754.82</v>
      </c>
      <c r="H26" s="7">
        <v>0</v>
      </c>
      <c r="I26" s="7">
        <v>-100557.20000000001</v>
      </c>
      <c r="J26" s="7">
        <f t="shared" ref="J26" si="129">SUM(G26:I26)</f>
        <v>4197.6199999999953</v>
      </c>
      <c r="K26" s="16"/>
      <c r="L26" s="7">
        <f t="shared" ref="L26" si="130">B26+G26</f>
        <v>203465.72</v>
      </c>
      <c r="M26" s="7">
        <f t="shared" ref="M26" si="131">C26+H26</f>
        <v>-5</v>
      </c>
      <c r="N26" s="7">
        <f t="shared" ref="N26" si="132">D26+I26</f>
        <v>-171156.3</v>
      </c>
      <c r="O26" s="7">
        <f t="shared" ref="O26" si="133">E26+J26</f>
        <v>32304.42</v>
      </c>
      <c r="P26" s="7"/>
      <c r="Q26" s="7">
        <f t="shared" ref="Q26:Q31" si="134">ROUND(O26*0.1,2)</f>
        <v>3230.44</v>
      </c>
      <c r="R26" s="7">
        <f t="shared" ref="R26" si="135">ROUND(Q26*0.15,2)</f>
        <v>484.57</v>
      </c>
      <c r="S26" s="7">
        <f t="shared" ref="S26" si="136">ROUND(Q26*0.85,2)</f>
        <v>2745.87</v>
      </c>
    </row>
    <row r="27" spans="1:19" ht="15" customHeight="1" x14ac:dyDescent="0.25">
      <c r="A27" s="25">
        <f t="shared" si="13"/>
        <v>45234</v>
      </c>
      <c r="B27" s="7">
        <v>98053</v>
      </c>
      <c r="C27" s="7">
        <v>-400</v>
      </c>
      <c r="D27" s="7">
        <v>-101702.16</v>
      </c>
      <c r="E27" s="7">
        <f t="shared" ref="E27" si="137">SUM(B27:D27)</f>
        <v>-4049.1600000000035</v>
      </c>
      <c r="F27" s="16"/>
      <c r="G27" s="7">
        <v>93082.79</v>
      </c>
      <c r="H27" s="7">
        <v>0</v>
      </c>
      <c r="I27" s="7">
        <v>-91699.81</v>
      </c>
      <c r="J27" s="7">
        <f t="shared" ref="J27" si="138">SUM(G27:I27)</f>
        <v>1382.9799999999959</v>
      </c>
      <c r="K27" s="16"/>
      <c r="L27" s="7">
        <f t="shared" ref="L27" si="139">B27+G27</f>
        <v>191135.78999999998</v>
      </c>
      <c r="M27" s="7">
        <f t="shared" ref="M27" si="140">C27+H27</f>
        <v>-400</v>
      </c>
      <c r="N27" s="7">
        <f t="shared" ref="N27" si="141">D27+I27</f>
        <v>-193401.97</v>
      </c>
      <c r="O27" s="7">
        <f t="shared" ref="O27" si="142">E27+J27</f>
        <v>-2666.1800000000076</v>
      </c>
      <c r="P27" s="7"/>
      <c r="Q27" s="7">
        <f t="shared" si="134"/>
        <v>-266.62</v>
      </c>
      <c r="R27" s="7">
        <f t="shared" ref="R27" si="143">ROUND(Q27*0.15,2)</f>
        <v>-39.99</v>
      </c>
      <c r="S27" s="7">
        <f t="shared" ref="S27" si="144">ROUND(Q27*0.85,2)</f>
        <v>-226.63</v>
      </c>
    </row>
    <row r="28" spans="1:19" ht="15" customHeight="1" x14ac:dyDescent="0.25">
      <c r="A28" s="25">
        <f t="shared" si="13"/>
        <v>45241</v>
      </c>
      <c r="B28" s="7">
        <v>104179.5</v>
      </c>
      <c r="C28" s="7">
        <v>-16</v>
      </c>
      <c r="D28" s="7">
        <v>-85808.65</v>
      </c>
      <c r="E28" s="7">
        <f t="shared" ref="E28:E29" si="145">SUM(B28:D28)</f>
        <v>18354.850000000006</v>
      </c>
      <c r="F28" s="16"/>
      <c r="G28" s="7">
        <v>112885.35999999999</v>
      </c>
      <c r="H28" s="7">
        <v>0</v>
      </c>
      <c r="I28" s="7">
        <v>-114891.82</v>
      </c>
      <c r="J28" s="7">
        <f t="shared" ref="J28:J29" si="146">SUM(G28:I28)</f>
        <v>-2006.460000000021</v>
      </c>
      <c r="K28" s="16"/>
      <c r="L28" s="7">
        <f t="shared" ref="L28:L29" si="147">B28+G28</f>
        <v>217064.86</v>
      </c>
      <c r="M28" s="7">
        <f t="shared" ref="M28:M29" si="148">C28+H28</f>
        <v>-16</v>
      </c>
      <c r="N28" s="7">
        <f t="shared" ref="N28:N29" si="149">D28+I28</f>
        <v>-200700.47</v>
      </c>
      <c r="O28" s="7">
        <f t="shared" ref="O28:O29" si="150">E28+J28</f>
        <v>16348.389999999985</v>
      </c>
      <c r="P28" s="7"/>
      <c r="Q28" s="7">
        <f t="shared" si="134"/>
        <v>1634.84</v>
      </c>
      <c r="R28" s="7">
        <f t="shared" ref="R28:R29" si="151">ROUND(Q28*0.15,2)</f>
        <v>245.23</v>
      </c>
      <c r="S28" s="7">
        <f t="shared" ref="S28:S29" si="152">ROUND(Q28*0.85,2)</f>
        <v>1389.61</v>
      </c>
    </row>
    <row r="29" spans="1:19" ht="15" customHeight="1" x14ac:dyDescent="0.25">
      <c r="A29" s="25">
        <f t="shared" si="13"/>
        <v>45248</v>
      </c>
      <c r="B29" s="7">
        <v>123652.5</v>
      </c>
      <c r="C29" s="7">
        <v>-120</v>
      </c>
      <c r="D29" s="7">
        <v>-116812.4</v>
      </c>
      <c r="E29" s="7">
        <f t="shared" si="145"/>
        <v>6720.1000000000058</v>
      </c>
      <c r="F29" s="16"/>
      <c r="G29" s="7">
        <v>130912.12</v>
      </c>
      <c r="H29" s="7">
        <v>0</v>
      </c>
      <c r="I29" s="7">
        <v>-123676.84</v>
      </c>
      <c r="J29" s="7">
        <f t="shared" si="146"/>
        <v>7235.2799999999988</v>
      </c>
      <c r="K29" s="16"/>
      <c r="L29" s="7">
        <f t="shared" si="147"/>
        <v>254564.62</v>
      </c>
      <c r="M29" s="7">
        <f t="shared" si="148"/>
        <v>-120</v>
      </c>
      <c r="N29" s="7">
        <f t="shared" si="149"/>
        <v>-240489.24</v>
      </c>
      <c r="O29" s="7">
        <f t="shared" si="150"/>
        <v>13955.380000000005</v>
      </c>
      <c r="P29" s="7"/>
      <c r="Q29" s="7">
        <f t="shared" si="134"/>
        <v>1395.54</v>
      </c>
      <c r="R29" s="7">
        <f t="shared" si="151"/>
        <v>209.33</v>
      </c>
      <c r="S29" s="7">
        <f t="shared" si="152"/>
        <v>1186.21</v>
      </c>
    </row>
    <row r="30" spans="1:19" ht="15" customHeight="1" x14ac:dyDescent="0.25">
      <c r="A30" s="25">
        <f t="shared" si="13"/>
        <v>45255</v>
      </c>
      <c r="B30" s="7">
        <v>139634.5</v>
      </c>
      <c r="C30" s="7">
        <v>-55</v>
      </c>
      <c r="D30" s="7">
        <v>-134744.83000000002</v>
      </c>
      <c r="E30" s="7">
        <f t="shared" ref="E30" si="153">SUM(B30:D30)</f>
        <v>4834.6699999999837</v>
      </c>
      <c r="F30" s="16"/>
      <c r="G30" s="7">
        <v>243666.21</v>
      </c>
      <c r="H30" s="7">
        <v>0</v>
      </c>
      <c r="I30" s="7">
        <v>-255322.71</v>
      </c>
      <c r="J30" s="7">
        <f t="shared" ref="J30" si="154">SUM(G30:I30)</f>
        <v>-11656.5</v>
      </c>
      <c r="K30" s="16"/>
      <c r="L30" s="7">
        <f t="shared" ref="L30" si="155">B30+G30</f>
        <v>383300.70999999996</v>
      </c>
      <c r="M30" s="7">
        <f t="shared" ref="M30" si="156">C30+H30</f>
        <v>-55</v>
      </c>
      <c r="N30" s="7">
        <f t="shared" ref="N30" si="157">D30+I30</f>
        <v>-390067.54000000004</v>
      </c>
      <c r="O30" s="7">
        <f t="shared" ref="O30" si="158">E30+J30</f>
        <v>-6821.8300000000163</v>
      </c>
      <c r="P30" s="7"/>
      <c r="Q30" s="7">
        <f t="shared" si="134"/>
        <v>-682.18</v>
      </c>
      <c r="R30" s="7">
        <f t="shared" ref="R30" si="159">ROUND(Q30*0.15,2)</f>
        <v>-102.33</v>
      </c>
      <c r="S30" s="7">
        <f t="shared" ref="S30" si="160">ROUND(Q30*0.85,2)</f>
        <v>-579.85</v>
      </c>
    </row>
    <row r="31" spans="1:19" ht="15" customHeight="1" x14ac:dyDescent="0.25">
      <c r="A31" s="25">
        <f t="shared" si="13"/>
        <v>45262</v>
      </c>
      <c r="B31" s="7">
        <v>90571.700000000012</v>
      </c>
      <c r="C31" s="7">
        <v>-506</v>
      </c>
      <c r="D31" s="7">
        <v>-80561.67</v>
      </c>
      <c r="E31" s="7">
        <f t="shared" ref="E31" si="161">SUM(B31:D31)</f>
        <v>9504.0300000000134</v>
      </c>
      <c r="F31" s="16"/>
      <c r="G31" s="7">
        <v>113196.42</v>
      </c>
      <c r="H31" s="7">
        <v>0</v>
      </c>
      <c r="I31" s="7">
        <v>-108439.75</v>
      </c>
      <c r="J31" s="7">
        <f t="shared" ref="J31" si="162">SUM(G31:I31)</f>
        <v>4756.6699999999983</v>
      </c>
      <c r="K31" s="16"/>
      <c r="L31" s="7">
        <f t="shared" ref="L31" si="163">B31+G31</f>
        <v>203768.12</v>
      </c>
      <c r="M31" s="7">
        <f t="shared" ref="M31" si="164">C31+H31</f>
        <v>-506</v>
      </c>
      <c r="N31" s="7">
        <f t="shared" ref="N31" si="165">D31+I31</f>
        <v>-189001.41999999998</v>
      </c>
      <c r="O31" s="7">
        <f t="shared" ref="O31" si="166">E31+J31</f>
        <v>14260.700000000012</v>
      </c>
      <c r="P31" s="7"/>
      <c r="Q31" s="7">
        <f t="shared" si="134"/>
        <v>1426.07</v>
      </c>
      <c r="R31" s="7">
        <f t="shared" ref="R31" si="167">ROUND(Q31*0.15,2)</f>
        <v>213.91</v>
      </c>
      <c r="S31" s="7">
        <f t="shared" ref="S31" si="168">ROUND(Q31*0.85,2)</f>
        <v>1212.1600000000001</v>
      </c>
    </row>
    <row r="32" spans="1:19" ht="15" customHeight="1" x14ac:dyDescent="0.25">
      <c r="A32" s="25">
        <f t="shared" si="13"/>
        <v>45269</v>
      </c>
      <c r="B32" s="7">
        <v>64750.200000000004</v>
      </c>
      <c r="C32" s="7">
        <v>0</v>
      </c>
      <c r="D32" s="7">
        <v>-63085.499999999993</v>
      </c>
      <c r="E32" s="7">
        <f t="shared" ref="E32" si="169">SUM(B32:D32)</f>
        <v>1664.7000000000116</v>
      </c>
      <c r="F32" s="16"/>
      <c r="G32" s="7">
        <v>117490</v>
      </c>
      <c r="H32" s="7">
        <v>0</v>
      </c>
      <c r="I32" s="7">
        <v>-113527.79999999999</v>
      </c>
      <c r="J32" s="7">
        <f t="shared" ref="J32" si="170">SUM(G32:I32)</f>
        <v>3962.2000000000116</v>
      </c>
      <c r="K32" s="16"/>
      <c r="L32" s="7">
        <f t="shared" ref="L32" si="171">B32+G32</f>
        <v>182240.2</v>
      </c>
      <c r="M32" s="7">
        <f t="shared" ref="M32" si="172">C32+H32</f>
        <v>0</v>
      </c>
      <c r="N32" s="7">
        <f t="shared" ref="N32" si="173">D32+I32</f>
        <v>-176613.3</v>
      </c>
      <c r="O32" s="7">
        <f t="shared" ref="O32" si="174">E32+J32</f>
        <v>5626.9000000000233</v>
      </c>
      <c r="P32" s="7"/>
      <c r="Q32" s="7">
        <f t="shared" ref="Q32" si="175">ROUND(O32*0.1,2)</f>
        <v>562.69000000000005</v>
      </c>
      <c r="R32" s="7">
        <f t="shared" ref="R32" si="176">ROUND(Q32*0.15,2)</f>
        <v>84.4</v>
      </c>
      <c r="S32" s="7">
        <f t="shared" ref="S32" si="177">ROUND(Q32*0.85,2)</f>
        <v>478.29</v>
      </c>
    </row>
    <row r="33" spans="1:19" ht="15" customHeight="1" x14ac:dyDescent="0.25">
      <c r="A33" s="25">
        <f t="shared" si="13"/>
        <v>45276</v>
      </c>
      <c r="B33" s="7">
        <v>78891.199999999997</v>
      </c>
      <c r="C33" s="7">
        <v>0</v>
      </c>
      <c r="D33" s="7">
        <v>-68668.22</v>
      </c>
      <c r="E33" s="7">
        <f t="shared" ref="E33" si="178">SUM(B33:D33)</f>
        <v>10222.979999999996</v>
      </c>
      <c r="F33" s="16"/>
      <c r="G33" s="7">
        <v>83565.38</v>
      </c>
      <c r="H33" s="7">
        <v>0</v>
      </c>
      <c r="I33" s="7">
        <v>-86334.7</v>
      </c>
      <c r="J33" s="7">
        <f t="shared" ref="J33" si="179">SUM(G33:I33)</f>
        <v>-2769.3199999999924</v>
      </c>
      <c r="K33" s="16"/>
      <c r="L33" s="7">
        <f t="shared" ref="L33" si="180">B33+G33</f>
        <v>162456.58000000002</v>
      </c>
      <c r="M33" s="7">
        <f t="shared" ref="M33" si="181">C33+H33</f>
        <v>0</v>
      </c>
      <c r="N33" s="7">
        <f t="shared" ref="N33" si="182">D33+I33</f>
        <v>-155002.91999999998</v>
      </c>
      <c r="O33" s="7">
        <f t="shared" ref="O33" si="183">E33+J33</f>
        <v>7453.6600000000035</v>
      </c>
      <c r="P33" s="7"/>
      <c r="Q33" s="7">
        <f t="shared" ref="Q33" si="184">ROUND(O33*0.1,2)</f>
        <v>745.37</v>
      </c>
      <c r="R33" s="7">
        <f t="shared" ref="R33" si="185">ROUND(Q33*0.15,2)</f>
        <v>111.81</v>
      </c>
      <c r="S33" s="7">
        <f t="shared" ref="S33" si="186">ROUND(Q33*0.85,2)</f>
        <v>633.55999999999995</v>
      </c>
    </row>
    <row r="34" spans="1:19" ht="15" customHeight="1" x14ac:dyDescent="0.25">
      <c r="A34" s="25">
        <f t="shared" si="13"/>
        <v>45283</v>
      </c>
      <c r="B34" s="7">
        <v>106085.69999999998</v>
      </c>
      <c r="C34" s="7">
        <v>-9</v>
      </c>
      <c r="D34" s="7">
        <v>-91620.249999999985</v>
      </c>
      <c r="E34" s="7">
        <f t="shared" ref="E34" si="187">SUM(B34:D34)</f>
        <v>14456.449999999997</v>
      </c>
      <c r="F34" s="16"/>
      <c r="G34" s="7">
        <v>109364.79999999999</v>
      </c>
      <c r="H34" s="7">
        <v>0</v>
      </c>
      <c r="I34" s="7">
        <v>-93182.51</v>
      </c>
      <c r="J34" s="7">
        <f t="shared" ref="J34" si="188">SUM(G34:I34)</f>
        <v>16182.289999999994</v>
      </c>
      <c r="K34" s="16"/>
      <c r="L34" s="7">
        <f t="shared" ref="L34" si="189">B34+G34</f>
        <v>215450.49999999997</v>
      </c>
      <c r="M34" s="7">
        <f t="shared" ref="M34" si="190">C34+H34</f>
        <v>-9</v>
      </c>
      <c r="N34" s="7">
        <f t="shared" ref="N34" si="191">D34+I34</f>
        <v>-184802.75999999998</v>
      </c>
      <c r="O34" s="7">
        <f t="shared" ref="O34" si="192">E34+J34</f>
        <v>30638.739999999991</v>
      </c>
      <c r="P34" s="7"/>
      <c r="Q34" s="7">
        <f t="shared" ref="Q34" si="193">ROUND(O34*0.1,2)</f>
        <v>3063.87</v>
      </c>
      <c r="R34" s="7">
        <f t="shared" ref="R34" si="194">ROUND(Q34*0.15,2)</f>
        <v>459.58</v>
      </c>
      <c r="S34" s="7">
        <f t="shared" ref="S34" si="195">ROUND(Q34*0.85,2)</f>
        <v>2604.29</v>
      </c>
    </row>
    <row r="35" spans="1:19" ht="15" customHeight="1" x14ac:dyDescent="0.25">
      <c r="A35" s="25">
        <f t="shared" si="13"/>
        <v>45290</v>
      </c>
      <c r="B35" s="7">
        <v>138627.4</v>
      </c>
      <c r="C35" s="7">
        <v>-216</v>
      </c>
      <c r="D35" s="7">
        <v>-118932.08</v>
      </c>
      <c r="E35" s="7">
        <f t="shared" ref="E35" si="196">SUM(B35:D35)</f>
        <v>19479.319999999992</v>
      </c>
      <c r="F35" s="16"/>
      <c r="G35" s="7">
        <v>110071.22</v>
      </c>
      <c r="H35" s="7">
        <v>0</v>
      </c>
      <c r="I35" s="7">
        <v>-101995.22</v>
      </c>
      <c r="J35" s="7">
        <f t="shared" ref="J35" si="197">SUM(G35:I35)</f>
        <v>8076</v>
      </c>
      <c r="K35" s="16"/>
      <c r="L35" s="7">
        <f t="shared" ref="L35" si="198">B35+G35</f>
        <v>248698.62</v>
      </c>
      <c r="M35" s="7">
        <f t="shared" ref="M35" si="199">C35+H35</f>
        <v>-216</v>
      </c>
      <c r="N35" s="7">
        <f t="shared" ref="N35" si="200">D35+I35</f>
        <v>-220927.3</v>
      </c>
      <c r="O35" s="7">
        <f t="shared" ref="O35" si="201">E35+J35</f>
        <v>27555.319999999992</v>
      </c>
      <c r="P35" s="7"/>
      <c r="Q35" s="7">
        <f t="shared" ref="Q35" si="202">ROUND(O35*0.1,2)</f>
        <v>2755.53</v>
      </c>
      <c r="R35" s="7">
        <f t="shared" ref="R35" si="203">ROUND(Q35*0.15,2)</f>
        <v>413.33</v>
      </c>
      <c r="S35" s="7">
        <f t="shared" ref="S35" si="204">ROUND(Q35*0.85,2)</f>
        <v>2342.1999999999998</v>
      </c>
    </row>
    <row r="36" spans="1:19" ht="15" customHeight="1" x14ac:dyDescent="0.25">
      <c r="A36" s="25">
        <f t="shared" si="13"/>
        <v>45297</v>
      </c>
      <c r="B36" s="7">
        <v>174080.9</v>
      </c>
      <c r="C36" s="7">
        <v>0</v>
      </c>
      <c r="D36" s="7">
        <v>-158821.41999999998</v>
      </c>
      <c r="E36" s="7">
        <f t="shared" ref="E36" si="205">SUM(B36:D36)</f>
        <v>15259.48000000001</v>
      </c>
      <c r="F36" s="16"/>
      <c r="G36" s="7">
        <v>112030.97000000002</v>
      </c>
      <c r="H36" s="7">
        <v>0</v>
      </c>
      <c r="I36" s="7">
        <v>-95472.36</v>
      </c>
      <c r="J36" s="7">
        <f t="shared" ref="J36" si="206">SUM(G36:I36)</f>
        <v>16558.610000000015</v>
      </c>
      <c r="K36" s="16"/>
      <c r="L36" s="7">
        <f t="shared" ref="L36" si="207">B36+G36</f>
        <v>286111.87</v>
      </c>
      <c r="M36" s="7">
        <f t="shared" ref="M36" si="208">C36+H36</f>
        <v>0</v>
      </c>
      <c r="N36" s="7">
        <f t="shared" ref="N36" si="209">D36+I36</f>
        <v>-254293.77999999997</v>
      </c>
      <c r="O36" s="7">
        <f t="shared" ref="O36" si="210">E36+J36</f>
        <v>31818.090000000026</v>
      </c>
      <c r="P36" s="7"/>
      <c r="Q36" s="7">
        <f>ROUND(O36*0.1,2)+0.01</f>
        <v>3181.82</v>
      </c>
      <c r="R36" s="7">
        <f t="shared" ref="R36" si="211">ROUND(Q36*0.15,2)</f>
        <v>477.27</v>
      </c>
      <c r="S36" s="7">
        <f t="shared" ref="S36" si="212">ROUND(Q36*0.85,2)</f>
        <v>2704.55</v>
      </c>
    </row>
    <row r="37" spans="1:19" ht="15" customHeight="1" x14ac:dyDescent="0.25">
      <c r="A37" s="25">
        <f t="shared" si="13"/>
        <v>45304</v>
      </c>
      <c r="B37" s="7">
        <v>114746.5</v>
      </c>
      <c r="C37" s="7">
        <v>-20</v>
      </c>
      <c r="D37" s="7">
        <v>-107686.73999999998</v>
      </c>
      <c r="E37" s="7">
        <f t="shared" ref="E37" si="213">SUM(B37:D37)</f>
        <v>7039.7600000000239</v>
      </c>
      <c r="F37" s="16"/>
      <c r="G37" s="7">
        <v>115161.12</v>
      </c>
      <c r="H37" s="7">
        <v>0</v>
      </c>
      <c r="I37" s="7">
        <v>-122891.77999999998</v>
      </c>
      <c r="J37" s="7">
        <f t="shared" ref="J37" si="214">SUM(G37:I37)</f>
        <v>-7730.6599999999889</v>
      </c>
      <c r="K37" s="16"/>
      <c r="L37" s="7">
        <f t="shared" ref="L37" si="215">B37+G37</f>
        <v>229907.62</v>
      </c>
      <c r="M37" s="7">
        <f t="shared" ref="M37" si="216">C37+H37</f>
        <v>-20</v>
      </c>
      <c r="N37" s="7">
        <f t="shared" ref="N37" si="217">D37+I37</f>
        <v>-230578.51999999996</v>
      </c>
      <c r="O37" s="7">
        <f t="shared" ref="O37" si="218">E37+J37</f>
        <v>-690.89999999996508</v>
      </c>
      <c r="P37" s="7"/>
      <c r="Q37" s="7">
        <f>ROUND(O37*0.1,2)</f>
        <v>-69.09</v>
      </c>
      <c r="R37" s="7">
        <f t="shared" ref="R37" si="219">ROUND(Q37*0.15,2)</f>
        <v>-10.36</v>
      </c>
      <c r="S37" s="7">
        <f t="shared" ref="S37" si="220">ROUND(Q37*0.85,2)</f>
        <v>-58.73</v>
      </c>
    </row>
    <row r="38" spans="1:19" ht="15" customHeight="1" x14ac:dyDescent="0.25">
      <c r="A38" s="25">
        <f t="shared" si="13"/>
        <v>45311</v>
      </c>
      <c r="B38" s="7">
        <v>95483.299999999988</v>
      </c>
      <c r="C38" s="7">
        <v>-190</v>
      </c>
      <c r="D38" s="7">
        <v>-77554.759999999995</v>
      </c>
      <c r="E38" s="7">
        <f t="shared" ref="E38" si="221">SUM(B38:D38)</f>
        <v>17738.539999999994</v>
      </c>
      <c r="F38" s="16"/>
      <c r="G38" s="7">
        <v>72853.45</v>
      </c>
      <c r="H38" s="7">
        <v>0</v>
      </c>
      <c r="I38" s="7">
        <v>-67128.489999999991</v>
      </c>
      <c r="J38" s="7">
        <f t="shared" ref="J38" si="222">SUM(G38:I38)</f>
        <v>5724.9600000000064</v>
      </c>
      <c r="K38" s="16"/>
      <c r="L38" s="7">
        <f t="shared" ref="L38" si="223">B38+G38</f>
        <v>168336.75</v>
      </c>
      <c r="M38" s="7">
        <f t="shared" ref="M38" si="224">C38+H38</f>
        <v>-190</v>
      </c>
      <c r="N38" s="7">
        <f t="shared" ref="N38" si="225">D38+I38</f>
        <v>-144683.25</v>
      </c>
      <c r="O38" s="7">
        <f t="shared" ref="O38" si="226">E38+J38</f>
        <v>23463.5</v>
      </c>
      <c r="P38" s="7"/>
      <c r="Q38" s="7">
        <f>ROUND(O38*0.1,2)</f>
        <v>2346.35</v>
      </c>
      <c r="R38" s="7">
        <f t="shared" ref="R38" si="227">ROUND(Q38*0.15,2)</f>
        <v>351.95</v>
      </c>
      <c r="S38" s="7">
        <f t="shared" ref="S38" si="228">ROUND(Q38*0.85,2)</f>
        <v>1994.4</v>
      </c>
    </row>
    <row r="39" spans="1:19" ht="15" customHeight="1" x14ac:dyDescent="0.25">
      <c r="A39" s="25">
        <f t="shared" si="13"/>
        <v>45318</v>
      </c>
      <c r="B39" s="7">
        <v>85052</v>
      </c>
      <c r="C39" s="7">
        <v>-100</v>
      </c>
      <c r="D39" s="7">
        <v>-93945.53</v>
      </c>
      <c r="E39" s="7">
        <f t="shared" ref="E39" si="229">SUM(B39:D39)</f>
        <v>-8993.5299999999988</v>
      </c>
      <c r="F39" s="16"/>
      <c r="G39" s="7">
        <v>74366.080000000002</v>
      </c>
      <c r="H39" s="7">
        <v>0</v>
      </c>
      <c r="I39" s="7">
        <v>-85490.34</v>
      </c>
      <c r="J39" s="7">
        <f t="shared" ref="J39" si="230">SUM(G39:I39)</f>
        <v>-11124.259999999995</v>
      </c>
      <c r="K39" s="16"/>
      <c r="L39" s="7">
        <f t="shared" ref="L39" si="231">B39+G39</f>
        <v>159418.08000000002</v>
      </c>
      <c r="M39" s="7">
        <f t="shared" ref="M39" si="232">C39+H39</f>
        <v>-100</v>
      </c>
      <c r="N39" s="7">
        <f t="shared" ref="N39" si="233">D39+I39</f>
        <v>-179435.87</v>
      </c>
      <c r="O39" s="7">
        <f t="shared" ref="O39" si="234">E39+J39</f>
        <v>-20117.789999999994</v>
      </c>
      <c r="P39" s="7"/>
      <c r="Q39" s="7">
        <f>ROUND(O39*0.1,2)</f>
        <v>-2011.78</v>
      </c>
      <c r="R39" s="7">
        <f t="shared" ref="R39" si="235">ROUND(Q39*0.15,2)</f>
        <v>-301.77</v>
      </c>
      <c r="S39" s="7">
        <f t="shared" ref="S39" si="236">ROUND(Q39*0.85,2)</f>
        <v>-1710.01</v>
      </c>
    </row>
    <row r="40" spans="1:19" ht="15" customHeight="1" x14ac:dyDescent="0.25">
      <c r="A40" s="25">
        <f t="shared" si="13"/>
        <v>45325</v>
      </c>
      <c r="B40" s="7">
        <v>88038.499999999985</v>
      </c>
      <c r="C40" s="7">
        <v>0</v>
      </c>
      <c r="D40" s="7">
        <v>-50581.04</v>
      </c>
      <c r="E40" s="7">
        <f t="shared" ref="E40" si="237">SUM(B40:D40)</f>
        <v>37457.459999999985</v>
      </c>
      <c r="F40" s="16"/>
      <c r="G40" s="7">
        <v>74825.989999999991</v>
      </c>
      <c r="H40" s="7">
        <v>0</v>
      </c>
      <c r="I40" s="7">
        <v>-68103.66</v>
      </c>
      <c r="J40" s="7">
        <f t="shared" ref="J40" si="238">SUM(G40:I40)</f>
        <v>6722.3299999999872</v>
      </c>
      <c r="K40" s="16"/>
      <c r="L40" s="7">
        <f t="shared" ref="L40" si="239">B40+G40</f>
        <v>162864.49</v>
      </c>
      <c r="M40" s="7">
        <f t="shared" ref="M40" si="240">C40+H40</f>
        <v>0</v>
      </c>
      <c r="N40" s="7">
        <f t="shared" ref="N40" si="241">D40+I40</f>
        <v>-118684.70000000001</v>
      </c>
      <c r="O40" s="7">
        <f t="shared" ref="O40" si="242">E40+J40</f>
        <v>44179.789999999972</v>
      </c>
      <c r="P40" s="7"/>
      <c r="Q40" s="7">
        <f>ROUND(O40*0.1,2)</f>
        <v>4417.9799999999996</v>
      </c>
      <c r="R40" s="7">
        <f t="shared" ref="R40" si="243">ROUND(Q40*0.15,2)</f>
        <v>662.7</v>
      </c>
      <c r="S40" s="7">
        <f t="shared" ref="S40" si="244">ROUND(Q40*0.85,2)</f>
        <v>3755.28</v>
      </c>
    </row>
    <row r="41" spans="1:19" ht="15" customHeight="1" x14ac:dyDescent="0.25">
      <c r="A41" s="25">
        <f t="shared" si="13"/>
        <v>45332</v>
      </c>
      <c r="B41" s="7">
        <v>84934.6</v>
      </c>
      <c r="C41" s="7">
        <v>-45</v>
      </c>
      <c r="D41" s="7">
        <v>-52845.57</v>
      </c>
      <c r="E41" s="7">
        <f t="shared" ref="E41" si="245">SUM(B41:D41)</f>
        <v>32044.030000000006</v>
      </c>
      <c r="F41" s="16"/>
      <c r="G41" s="7">
        <v>33859.050000000003</v>
      </c>
      <c r="H41" s="7">
        <v>0</v>
      </c>
      <c r="I41" s="7">
        <v>-22303.23</v>
      </c>
      <c r="J41" s="7">
        <f t="shared" ref="J41" si="246">SUM(G41:I41)</f>
        <v>11555.820000000003</v>
      </c>
      <c r="K41" s="16"/>
      <c r="L41" s="7">
        <f t="shared" ref="L41" si="247">B41+G41</f>
        <v>118793.65000000001</v>
      </c>
      <c r="M41" s="7">
        <f t="shared" ref="M41" si="248">C41+H41</f>
        <v>-45</v>
      </c>
      <c r="N41" s="7">
        <f t="shared" ref="N41" si="249">D41+I41</f>
        <v>-75148.800000000003</v>
      </c>
      <c r="O41" s="7">
        <f t="shared" ref="O41" si="250">E41+J41</f>
        <v>43599.850000000006</v>
      </c>
      <c r="P41" s="7"/>
      <c r="Q41" s="7">
        <f>ROUND(O41*0.1,2)-0.01</f>
        <v>4359.9799999999996</v>
      </c>
      <c r="R41" s="7">
        <f t="shared" ref="R41" si="251">ROUND(Q41*0.15,2)</f>
        <v>654</v>
      </c>
      <c r="S41" s="7">
        <f t="shared" ref="S41" si="252">ROUND(Q41*0.85,2)</f>
        <v>3705.98</v>
      </c>
    </row>
    <row r="42" spans="1:19" ht="15" customHeight="1" x14ac:dyDescent="0.25">
      <c r="A42" s="25">
        <f t="shared" si="13"/>
        <v>45339</v>
      </c>
      <c r="B42" s="7">
        <v>85261.2</v>
      </c>
      <c r="C42" s="7">
        <v>-220</v>
      </c>
      <c r="D42" s="7">
        <v>-121615.98999999998</v>
      </c>
      <c r="E42" s="7">
        <f t="shared" ref="E42" si="253">SUM(B42:D42)</f>
        <v>-36574.789999999979</v>
      </c>
      <c r="F42" s="16"/>
      <c r="G42" s="7">
        <v>61622</v>
      </c>
      <c r="H42" s="7">
        <v>0</v>
      </c>
      <c r="I42" s="7">
        <v>-78341.240000000005</v>
      </c>
      <c r="J42" s="7">
        <f t="shared" ref="J42" si="254">SUM(G42:I42)</f>
        <v>-16719.240000000005</v>
      </c>
      <c r="K42" s="16"/>
      <c r="L42" s="7">
        <f t="shared" ref="L42" si="255">B42+G42</f>
        <v>146883.20000000001</v>
      </c>
      <c r="M42" s="7">
        <f t="shared" ref="M42" si="256">C42+H42</f>
        <v>-220</v>
      </c>
      <c r="N42" s="7">
        <f t="shared" ref="N42" si="257">D42+I42</f>
        <v>-199957.22999999998</v>
      </c>
      <c r="O42" s="7">
        <f t="shared" ref="O42" si="258">E42+J42</f>
        <v>-53294.029999999984</v>
      </c>
      <c r="P42" s="7"/>
      <c r="Q42" s="7">
        <f t="shared" ref="Q42:Q47" si="259">ROUND(O42*0.1,2)</f>
        <v>-5329.4</v>
      </c>
      <c r="R42" s="7">
        <f t="shared" ref="R42" si="260">ROUND(Q42*0.15,2)</f>
        <v>-799.41</v>
      </c>
      <c r="S42" s="7">
        <f t="shared" ref="S42" si="261">ROUND(Q42*0.85,2)</f>
        <v>-4529.99</v>
      </c>
    </row>
    <row r="43" spans="1:19" ht="15" customHeight="1" x14ac:dyDescent="0.25">
      <c r="A43" s="25">
        <f t="shared" si="13"/>
        <v>45346</v>
      </c>
      <c r="B43" s="7">
        <v>49858.2</v>
      </c>
      <c r="C43" s="7">
        <v>0</v>
      </c>
      <c r="D43" s="7">
        <v>-54525.369999999995</v>
      </c>
      <c r="E43" s="7">
        <f t="shared" ref="E43" si="262">SUM(B43:D43)</f>
        <v>-4667.1699999999983</v>
      </c>
      <c r="F43" s="16"/>
      <c r="G43" s="7">
        <v>61425.789999999994</v>
      </c>
      <c r="H43" s="7">
        <v>0</v>
      </c>
      <c r="I43" s="7">
        <v>-57015.7</v>
      </c>
      <c r="J43" s="7">
        <f t="shared" ref="J43" si="263">SUM(G43:I43)</f>
        <v>4410.0899999999965</v>
      </c>
      <c r="K43" s="16"/>
      <c r="L43" s="7">
        <f t="shared" ref="L43" si="264">B43+G43</f>
        <v>111283.98999999999</v>
      </c>
      <c r="M43" s="7">
        <f t="shared" ref="M43" si="265">C43+H43</f>
        <v>0</v>
      </c>
      <c r="N43" s="7">
        <f t="shared" ref="N43" si="266">D43+I43</f>
        <v>-111541.06999999999</v>
      </c>
      <c r="O43" s="7">
        <f t="shared" ref="O43" si="267">E43+J43</f>
        <v>-257.08000000000175</v>
      </c>
      <c r="P43" s="7"/>
      <c r="Q43" s="7">
        <f t="shared" si="259"/>
        <v>-25.71</v>
      </c>
      <c r="R43" s="7">
        <f t="shared" ref="R43" si="268">ROUND(Q43*0.15,2)</f>
        <v>-3.86</v>
      </c>
      <c r="S43" s="7">
        <f t="shared" ref="S43" si="269">ROUND(Q43*0.85,2)</f>
        <v>-21.85</v>
      </c>
    </row>
    <row r="44" spans="1:19" ht="15" customHeight="1" x14ac:dyDescent="0.25">
      <c r="A44" s="25">
        <f t="shared" si="13"/>
        <v>45353</v>
      </c>
      <c r="B44" s="7">
        <v>65207.700000000004</v>
      </c>
      <c r="C44" s="7">
        <v>-33.9</v>
      </c>
      <c r="D44" s="7">
        <v>-68569.279999999999</v>
      </c>
      <c r="E44" s="7">
        <f t="shared" ref="E44" si="270">SUM(B44:D44)</f>
        <v>-3395.4799999999959</v>
      </c>
      <c r="F44" s="16"/>
      <c r="G44" s="7">
        <v>62467.41</v>
      </c>
      <c r="H44" s="7">
        <v>0</v>
      </c>
      <c r="I44" s="7">
        <v>-46196.649999999994</v>
      </c>
      <c r="J44" s="7">
        <f t="shared" ref="J44" si="271">SUM(G44:I44)</f>
        <v>16270.760000000009</v>
      </c>
      <c r="K44" s="16"/>
      <c r="L44" s="7">
        <f t="shared" ref="L44" si="272">B44+G44</f>
        <v>127675.11000000002</v>
      </c>
      <c r="M44" s="7">
        <f t="shared" ref="M44" si="273">C44+H44</f>
        <v>-33.9</v>
      </c>
      <c r="N44" s="7">
        <f t="shared" ref="N44" si="274">D44+I44</f>
        <v>-114765.93</v>
      </c>
      <c r="O44" s="7">
        <f t="shared" ref="O44" si="275">E44+J44</f>
        <v>12875.280000000013</v>
      </c>
      <c r="P44" s="7"/>
      <c r="Q44" s="7">
        <f t="shared" si="259"/>
        <v>1287.53</v>
      </c>
      <c r="R44" s="7">
        <f t="shared" ref="R44" si="276">ROUND(Q44*0.15,2)</f>
        <v>193.13</v>
      </c>
      <c r="S44" s="7">
        <f t="shared" ref="S44" si="277">ROUND(Q44*0.85,2)</f>
        <v>1094.4000000000001</v>
      </c>
    </row>
    <row r="45" spans="1:19" ht="15" customHeight="1" x14ac:dyDescent="0.25">
      <c r="A45" s="25">
        <f t="shared" si="13"/>
        <v>45360</v>
      </c>
      <c r="B45" s="7">
        <v>56323.199999999997</v>
      </c>
      <c r="C45" s="7">
        <v>0</v>
      </c>
      <c r="D45" s="7">
        <v>-51725.19</v>
      </c>
      <c r="E45" s="7">
        <f t="shared" ref="E45" si="278">SUM(B45:D45)</f>
        <v>4598.0099999999948</v>
      </c>
      <c r="F45" s="16"/>
      <c r="G45" s="7">
        <v>62084.21</v>
      </c>
      <c r="H45" s="7">
        <v>0</v>
      </c>
      <c r="I45" s="7">
        <v>-60668.800000000003</v>
      </c>
      <c r="J45" s="7">
        <f t="shared" ref="J45" si="279">SUM(G45:I45)</f>
        <v>1415.4099999999962</v>
      </c>
      <c r="K45" s="16"/>
      <c r="L45" s="7">
        <f t="shared" ref="L45" si="280">B45+G45</f>
        <v>118407.41</v>
      </c>
      <c r="M45" s="7">
        <f t="shared" ref="M45" si="281">C45+H45</f>
        <v>0</v>
      </c>
      <c r="N45" s="7">
        <f t="shared" ref="N45" si="282">D45+I45</f>
        <v>-112393.99</v>
      </c>
      <c r="O45" s="7">
        <f t="shared" ref="O45" si="283">E45+J45</f>
        <v>6013.419999999991</v>
      </c>
      <c r="P45" s="7"/>
      <c r="Q45" s="7">
        <f t="shared" si="259"/>
        <v>601.34</v>
      </c>
      <c r="R45" s="7">
        <f t="shared" ref="R45" si="284">ROUND(Q45*0.15,2)</f>
        <v>90.2</v>
      </c>
      <c r="S45" s="7">
        <f t="shared" ref="S45" si="285">ROUND(Q45*0.85,2)</f>
        <v>511.14</v>
      </c>
    </row>
    <row r="46" spans="1:19" ht="15" customHeight="1" x14ac:dyDescent="0.25">
      <c r="A46" s="25">
        <f t="shared" si="13"/>
        <v>45367</v>
      </c>
      <c r="B46" s="7">
        <v>66148.5</v>
      </c>
      <c r="C46" s="7">
        <v>0</v>
      </c>
      <c r="D46" s="7">
        <v>-46488.909999999996</v>
      </c>
      <c r="E46" s="7">
        <f t="shared" ref="E46" si="286">SUM(B46:D46)</f>
        <v>19659.590000000004</v>
      </c>
      <c r="F46" s="16"/>
      <c r="G46" s="7">
        <v>53212.99</v>
      </c>
      <c r="H46" s="7">
        <v>0</v>
      </c>
      <c r="I46" s="7">
        <v>-43853.78</v>
      </c>
      <c r="J46" s="7">
        <f t="shared" ref="J46" si="287">SUM(G46:I46)</f>
        <v>9359.2099999999991</v>
      </c>
      <c r="K46" s="16"/>
      <c r="L46" s="7">
        <f t="shared" ref="L46" si="288">B46+G46</f>
        <v>119361.48999999999</v>
      </c>
      <c r="M46" s="7">
        <f t="shared" ref="M46" si="289">C46+H46</f>
        <v>0</v>
      </c>
      <c r="N46" s="7">
        <f t="shared" ref="N46" si="290">D46+I46</f>
        <v>-90342.69</v>
      </c>
      <c r="O46" s="7">
        <f t="shared" ref="O46" si="291">E46+J46</f>
        <v>29018.800000000003</v>
      </c>
      <c r="P46" s="7"/>
      <c r="Q46" s="7">
        <f t="shared" si="259"/>
        <v>2901.88</v>
      </c>
      <c r="R46" s="7">
        <f t="shared" ref="R46" si="292">ROUND(Q46*0.15,2)</f>
        <v>435.28</v>
      </c>
      <c r="S46" s="7">
        <f t="shared" ref="S46" si="293">ROUND(Q46*0.85,2)</f>
        <v>2466.6</v>
      </c>
    </row>
    <row r="47" spans="1:19" ht="15" customHeight="1" x14ac:dyDescent="0.25">
      <c r="A47" s="25">
        <f t="shared" si="13"/>
        <v>45374</v>
      </c>
      <c r="B47" s="7">
        <v>139856.5</v>
      </c>
      <c r="C47" s="7">
        <v>-43</v>
      </c>
      <c r="D47" s="7">
        <v>-137493.54</v>
      </c>
      <c r="E47" s="7">
        <f t="shared" ref="E47" si="294">SUM(B47:D47)</f>
        <v>2319.9599999999919</v>
      </c>
      <c r="F47" s="16"/>
      <c r="G47" s="7">
        <v>64350.21</v>
      </c>
      <c r="H47" s="7">
        <v>0</v>
      </c>
      <c r="I47" s="7">
        <v>-55702.58</v>
      </c>
      <c r="J47" s="7">
        <f t="shared" ref="J47" si="295">SUM(G47:I47)</f>
        <v>8647.6299999999974</v>
      </c>
      <c r="K47" s="16"/>
      <c r="L47" s="7">
        <f t="shared" ref="L47" si="296">B47+G47</f>
        <v>204206.71</v>
      </c>
      <c r="M47" s="7">
        <f t="shared" ref="M47" si="297">C47+H47</f>
        <v>-43</v>
      </c>
      <c r="N47" s="7">
        <f t="shared" ref="N47" si="298">D47+I47</f>
        <v>-193196.12</v>
      </c>
      <c r="O47" s="7">
        <f t="shared" ref="O47" si="299">E47+J47</f>
        <v>10967.589999999989</v>
      </c>
      <c r="P47" s="7"/>
      <c r="Q47" s="7">
        <f t="shared" si="259"/>
        <v>1096.76</v>
      </c>
      <c r="R47" s="7">
        <f t="shared" ref="R47" si="300">ROUND(Q47*0.15,2)</f>
        <v>164.51</v>
      </c>
      <c r="S47" s="7">
        <f t="shared" ref="S47" si="301">ROUND(Q47*0.85,2)</f>
        <v>932.25</v>
      </c>
    </row>
    <row r="48" spans="1:19" ht="15" customHeight="1" x14ac:dyDescent="0.25">
      <c r="A48" s="25">
        <f t="shared" si="13"/>
        <v>45381</v>
      </c>
      <c r="B48" s="7">
        <v>102262.6</v>
      </c>
      <c r="C48" s="7">
        <v>-613</v>
      </c>
      <c r="D48" s="7">
        <v>-96359.87</v>
      </c>
      <c r="E48" s="7">
        <f t="shared" ref="E48" si="302">SUM(B48:D48)</f>
        <v>5289.7300000000105</v>
      </c>
      <c r="F48" s="16"/>
      <c r="G48" s="7">
        <v>84841.22</v>
      </c>
      <c r="H48" s="7">
        <v>0</v>
      </c>
      <c r="I48" s="7">
        <v>-79482.97</v>
      </c>
      <c r="J48" s="7">
        <f t="shared" ref="J48" si="303">SUM(G48:I48)</f>
        <v>5358.25</v>
      </c>
      <c r="K48" s="16"/>
      <c r="L48" s="7">
        <f t="shared" ref="L48" si="304">B48+G48</f>
        <v>187103.82</v>
      </c>
      <c r="M48" s="7">
        <f t="shared" ref="M48" si="305">C48+H48</f>
        <v>-613</v>
      </c>
      <c r="N48" s="7">
        <f t="shared" ref="N48" si="306">D48+I48</f>
        <v>-175842.84</v>
      </c>
      <c r="O48" s="7">
        <f t="shared" ref="O48" si="307">E48+J48</f>
        <v>10647.98000000001</v>
      </c>
      <c r="P48" s="7"/>
      <c r="Q48" s="7">
        <f t="shared" ref="Q48" si="308">ROUND(O48*0.1,2)</f>
        <v>1064.8</v>
      </c>
      <c r="R48" s="7">
        <f t="shared" ref="R48" si="309">ROUND(Q48*0.15,2)</f>
        <v>159.72</v>
      </c>
      <c r="S48" s="7">
        <f t="shared" ref="S48" si="310">ROUND(Q48*0.85,2)</f>
        <v>905.08</v>
      </c>
    </row>
    <row r="49" spans="1:19" ht="15" customHeight="1" x14ac:dyDescent="0.25">
      <c r="A49" s="25">
        <f t="shared" si="13"/>
        <v>45388</v>
      </c>
      <c r="B49" s="7">
        <v>84309.5</v>
      </c>
      <c r="C49" s="7">
        <v>0</v>
      </c>
      <c r="D49" s="7">
        <v>-87340.920000000013</v>
      </c>
      <c r="E49" s="7">
        <f t="shared" ref="E49" si="311">SUM(B49:D49)</f>
        <v>-3031.4200000000128</v>
      </c>
      <c r="F49" s="16"/>
      <c r="G49" s="7">
        <v>92156.69</v>
      </c>
      <c r="H49" s="7">
        <v>0</v>
      </c>
      <c r="I49" s="7">
        <v>-91602.78</v>
      </c>
      <c r="J49" s="7">
        <f t="shared" ref="J49" si="312">SUM(G49:I49)</f>
        <v>553.91000000000349</v>
      </c>
      <c r="K49" s="16"/>
      <c r="L49" s="7">
        <f t="shared" ref="L49" si="313">B49+G49</f>
        <v>176466.19</v>
      </c>
      <c r="M49" s="7">
        <f t="shared" ref="M49" si="314">C49+H49</f>
        <v>0</v>
      </c>
      <c r="N49" s="7">
        <f t="shared" ref="N49" si="315">D49+I49</f>
        <v>-178943.7</v>
      </c>
      <c r="O49" s="7">
        <f t="shared" ref="O49" si="316">E49+J49</f>
        <v>-2477.5100000000093</v>
      </c>
      <c r="P49" s="7"/>
      <c r="Q49" s="7">
        <f t="shared" ref="Q49" si="317">ROUND(O49*0.1,2)</f>
        <v>-247.75</v>
      </c>
      <c r="R49" s="7">
        <f t="shared" ref="R49" si="318">ROUND(Q49*0.15,2)</f>
        <v>-37.159999999999997</v>
      </c>
      <c r="S49" s="7">
        <f t="shared" ref="S49" si="319">ROUND(Q49*0.85,2)</f>
        <v>-210.59</v>
      </c>
    </row>
    <row r="50" spans="1:19" ht="15" customHeight="1" x14ac:dyDescent="0.25">
      <c r="A50" s="25">
        <f t="shared" si="13"/>
        <v>45395</v>
      </c>
      <c r="B50" s="7">
        <v>68786.8</v>
      </c>
      <c r="C50" s="7">
        <v>-100</v>
      </c>
      <c r="D50" s="7">
        <v>-62090.79</v>
      </c>
      <c r="E50" s="7">
        <f t="shared" ref="E50" si="320">SUM(B50:D50)</f>
        <v>6596.010000000002</v>
      </c>
      <c r="F50" s="16"/>
      <c r="G50" s="7">
        <v>108043.44</v>
      </c>
      <c r="H50" s="7">
        <v>0</v>
      </c>
      <c r="I50" s="7">
        <v>-96682.010000000009</v>
      </c>
      <c r="J50" s="7">
        <f t="shared" ref="J50" si="321">SUM(G50:I50)</f>
        <v>11361.429999999993</v>
      </c>
      <c r="K50" s="16"/>
      <c r="L50" s="7">
        <f t="shared" ref="L50" si="322">B50+G50</f>
        <v>176830.24</v>
      </c>
      <c r="M50" s="7">
        <f t="shared" ref="M50" si="323">C50+H50</f>
        <v>-100</v>
      </c>
      <c r="N50" s="7">
        <f t="shared" ref="N50" si="324">D50+I50</f>
        <v>-158772.80000000002</v>
      </c>
      <c r="O50" s="7">
        <f t="shared" ref="O50" si="325">E50+J50</f>
        <v>17957.439999999995</v>
      </c>
      <c r="P50" s="7"/>
      <c r="Q50" s="7">
        <f t="shared" ref="Q50" si="326">ROUND(O50*0.1,2)</f>
        <v>1795.74</v>
      </c>
      <c r="R50" s="7">
        <f t="shared" ref="R50" si="327">ROUND(Q50*0.15,2)</f>
        <v>269.36</v>
      </c>
      <c r="S50" s="7">
        <f t="shared" ref="S50" si="328">ROUND(Q50*0.85,2)</f>
        <v>1526.38</v>
      </c>
    </row>
    <row r="51" spans="1:19" ht="15" customHeight="1" x14ac:dyDescent="0.25">
      <c r="A51" s="25">
        <f t="shared" si="13"/>
        <v>45402</v>
      </c>
      <c r="B51" s="7">
        <v>38258.399999999994</v>
      </c>
      <c r="C51" s="7">
        <v>0</v>
      </c>
      <c r="D51" s="7">
        <v>-33233.61</v>
      </c>
      <c r="E51" s="7">
        <f t="shared" ref="E51" si="329">SUM(B51:D51)</f>
        <v>5024.7899999999936</v>
      </c>
      <c r="F51" s="16"/>
      <c r="G51" s="7">
        <v>41969.66</v>
      </c>
      <c r="H51" s="7">
        <v>0</v>
      </c>
      <c r="I51" s="7">
        <v>-47731.23</v>
      </c>
      <c r="J51" s="7">
        <f t="shared" ref="J51" si="330">SUM(G51:I51)</f>
        <v>-5761.57</v>
      </c>
      <c r="K51" s="16"/>
      <c r="L51" s="7">
        <f t="shared" ref="L51" si="331">B51+G51</f>
        <v>80228.06</v>
      </c>
      <c r="M51" s="7">
        <f t="shared" ref="M51" si="332">C51+H51</f>
        <v>0</v>
      </c>
      <c r="N51" s="7">
        <f t="shared" ref="N51" si="333">D51+I51</f>
        <v>-80964.84</v>
      </c>
      <c r="O51" s="7">
        <f t="shared" ref="O51" si="334">E51+J51</f>
        <v>-736.78000000000611</v>
      </c>
      <c r="P51" s="7"/>
      <c r="Q51" s="7">
        <f t="shared" ref="Q51" si="335">ROUND(O51*0.1,2)</f>
        <v>-73.680000000000007</v>
      </c>
      <c r="R51" s="7">
        <f t="shared" ref="R51" si="336">ROUND(Q51*0.15,2)</f>
        <v>-11.05</v>
      </c>
      <c r="S51" s="7">
        <f t="shared" ref="S51" si="337">ROUND(Q51*0.85,2)</f>
        <v>-62.63</v>
      </c>
    </row>
    <row r="52" spans="1:19" ht="15" customHeight="1" x14ac:dyDescent="0.25">
      <c r="A52" s="25">
        <f t="shared" si="13"/>
        <v>45409</v>
      </c>
      <c r="B52" s="7">
        <v>57394.6</v>
      </c>
      <c r="C52" s="7">
        <v>-20</v>
      </c>
      <c r="D52" s="7">
        <v>-53250.16</v>
      </c>
      <c r="E52" s="7">
        <f t="shared" ref="E52" si="338">SUM(B52:D52)</f>
        <v>4124.4399999999951</v>
      </c>
      <c r="F52" s="16"/>
      <c r="G52" s="7">
        <v>55933.05</v>
      </c>
      <c r="H52" s="7">
        <v>0</v>
      </c>
      <c r="I52" s="7">
        <v>-47695.56</v>
      </c>
      <c r="J52" s="7">
        <f t="shared" ref="J52" si="339">SUM(G52:I52)</f>
        <v>8237.4900000000052</v>
      </c>
      <c r="K52" s="16"/>
      <c r="L52" s="7">
        <f t="shared" ref="L52" si="340">B52+G52</f>
        <v>113327.65</v>
      </c>
      <c r="M52" s="7">
        <f t="shared" ref="M52" si="341">C52+H52</f>
        <v>-20</v>
      </c>
      <c r="N52" s="7">
        <f t="shared" ref="N52" si="342">D52+I52</f>
        <v>-100945.72</v>
      </c>
      <c r="O52" s="7">
        <f t="shared" ref="O52" si="343">E52+J52</f>
        <v>12361.93</v>
      </c>
      <c r="P52" s="7"/>
      <c r="Q52" s="7">
        <f t="shared" ref="Q52" si="344">ROUND(O52*0.1,2)</f>
        <v>1236.19</v>
      </c>
      <c r="R52" s="7">
        <f t="shared" ref="R52" si="345">ROUND(Q52*0.15,2)</f>
        <v>185.43</v>
      </c>
      <c r="S52" s="7">
        <f t="shared" ref="S52" si="346">ROUND(Q52*0.85,2)</f>
        <v>1050.76</v>
      </c>
    </row>
    <row r="53" spans="1:19" ht="15" customHeight="1" x14ac:dyDescent="0.25">
      <c r="A53" s="25">
        <f t="shared" si="13"/>
        <v>45416</v>
      </c>
      <c r="B53" s="7">
        <v>86226.1</v>
      </c>
      <c r="C53" s="7">
        <v>0</v>
      </c>
      <c r="D53" s="7">
        <v>-90146.81</v>
      </c>
      <c r="E53" s="7">
        <f t="shared" ref="E53" si="347">SUM(B53:D53)</f>
        <v>-3920.7099999999919</v>
      </c>
      <c r="F53" s="16"/>
      <c r="G53" s="7">
        <v>47443.520000000004</v>
      </c>
      <c r="H53" s="7">
        <v>0</v>
      </c>
      <c r="I53" s="7">
        <v>-43108.22</v>
      </c>
      <c r="J53" s="7">
        <f t="shared" ref="J53" si="348">SUM(G53:I53)</f>
        <v>4335.3000000000029</v>
      </c>
      <c r="K53" s="16"/>
      <c r="L53" s="7">
        <f t="shared" ref="L53" si="349">B53+G53</f>
        <v>133669.62</v>
      </c>
      <c r="M53" s="7">
        <f t="shared" ref="M53" si="350">C53+H53</f>
        <v>0</v>
      </c>
      <c r="N53" s="7">
        <f t="shared" ref="N53" si="351">D53+I53</f>
        <v>-133255.03</v>
      </c>
      <c r="O53" s="7">
        <f t="shared" ref="O53" si="352">E53+J53</f>
        <v>414.59000000001106</v>
      </c>
      <c r="P53" s="7"/>
      <c r="Q53" s="7">
        <f t="shared" ref="Q53" si="353">ROUND(O53*0.1,2)</f>
        <v>41.46</v>
      </c>
      <c r="R53" s="7">
        <f t="shared" ref="R53" si="354">ROUND(Q53*0.15,2)</f>
        <v>6.22</v>
      </c>
      <c r="S53" s="7">
        <f t="shared" ref="S53" si="355">ROUND(Q53*0.85,2)</f>
        <v>35.24</v>
      </c>
    </row>
    <row r="54" spans="1:19" ht="15" customHeight="1" x14ac:dyDescent="0.25">
      <c r="A54" s="25">
        <f t="shared" si="13"/>
        <v>45423</v>
      </c>
      <c r="B54" s="7">
        <v>69207.700000000012</v>
      </c>
      <c r="C54" s="7">
        <v>0</v>
      </c>
      <c r="D54" s="7">
        <v>-78264.170000000013</v>
      </c>
      <c r="E54" s="7">
        <f t="shared" ref="E54" si="356">SUM(B54:D54)</f>
        <v>-9056.4700000000012</v>
      </c>
      <c r="F54" s="16"/>
      <c r="G54" s="7">
        <v>54556.57</v>
      </c>
      <c r="H54" s="7">
        <v>0</v>
      </c>
      <c r="I54" s="7">
        <v>-43853.54</v>
      </c>
      <c r="J54" s="7">
        <f t="shared" ref="J54" si="357">SUM(G54:I54)</f>
        <v>10703.029999999999</v>
      </c>
      <c r="K54" s="16"/>
      <c r="L54" s="7">
        <f t="shared" ref="L54" si="358">B54+G54</f>
        <v>123764.27000000002</v>
      </c>
      <c r="M54" s="7">
        <f t="shared" ref="M54" si="359">C54+H54</f>
        <v>0</v>
      </c>
      <c r="N54" s="7">
        <f t="shared" ref="N54" si="360">D54+I54</f>
        <v>-122117.71000000002</v>
      </c>
      <c r="O54" s="7">
        <f t="shared" ref="O54" si="361">E54+J54</f>
        <v>1646.5599999999977</v>
      </c>
      <c r="P54" s="7"/>
      <c r="Q54" s="7">
        <f>ROUND(O54*0.1,2)-0.01</f>
        <v>164.65</v>
      </c>
      <c r="R54" s="7">
        <f t="shared" ref="R54" si="362">ROUND(Q54*0.15,2)</f>
        <v>24.7</v>
      </c>
      <c r="S54" s="7">
        <f t="shared" ref="S54" si="363">ROUND(Q54*0.85,2)</f>
        <v>139.94999999999999</v>
      </c>
    </row>
    <row r="55" spans="1:19" ht="15" customHeight="1" x14ac:dyDescent="0.25">
      <c r="A55" s="25">
        <f t="shared" si="13"/>
        <v>45430</v>
      </c>
      <c r="B55" s="7">
        <v>109047.69999999998</v>
      </c>
      <c r="C55" s="7">
        <v>0</v>
      </c>
      <c r="D55" s="7">
        <v>-102402.29999999999</v>
      </c>
      <c r="E55" s="7">
        <f t="shared" ref="E55" si="364">SUM(B55:D55)</f>
        <v>6645.3999999999942</v>
      </c>
      <c r="F55" s="16"/>
      <c r="G55" s="7">
        <v>82212.86</v>
      </c>
      <c r="H55" s="7">
        <v>0</v>
      </c>
      <c r="I55" s="7">
        <v>-79550.790000000008</v>
      </c>
      <c r="J55" s="7">
        <f t="shared" ref="J55" si="365">SUM(G55:I55)</f>
        <v>2662.0699999999924</v>
      </c>
      <c r="K55" s="16"/>
      <c r="L55" s="7">
        <f t="shared" ref="L55" si="366">B55+G55</f>
        <v>191260.56</v>
      </c>
      <c r="M55" s="7">
        <f t="shared" ref="M55" si="367">C55+H55</f>
        <v>0</v>
      </c>
      <c r="N55" s="7">
        <f t="shared" ref="N55" si="368">D55+I55</f>
        <v>-181953.09</v>
      </c>
      <c r="O55" s="7">
        <f t="shared" ref="O55" si="369">E55+J55</f>
        <v>9307.4699999999866</v>
      </c>
      <c r="P55" s="7"/>
      <c r="Q55" s="7">
        <f>ROUND(O55*0.1,2)</f>
        <v>930.75</v>
      </c>
      <c r="R55" s="7">
        <f t="shared" ref="R55" si="370">ROUND(Q55*0.15,2)</f>
        <v>139.61000000000001</v>
      </c>
      <c r="S55" s="7">
        <f t="shared" ref="S55" si="371">ROUND(Q55*0.85,2)</f>
        <v>791.14</v>
      </c>
    </row>
    <row r="56" spans="1:19" ht="15" customHeight="1" x14ac:dyDescent="0.25">
      <c r="A56" s="25">
        <f t="shared" si="13"/>
        <v>45437</v>
      </c>
      <c r="B56" s="7">
        <v>88075.6</v>
      </c>
      <c r="C56" s="7">
        <v>0</v>
      </c>
      <c r="D56" s="7">
        <v>-61957.840000000004</v>
      </c>
      <c r="E56" s="7">
        <f t="shared" ref="E56" si="372">SUM(B56:D56)</f>
        <v>26117.760000000002</v>
      </c>
      <c r="F56" s="16"/>
      <c r="G56" s="7">
        <v>30464.749999999996</v>
      </c>
      <c r="H56" s="7">
        <v>0</v>
      </c>
      <c r="I56" s="7">
        <v>-26582.089999999997</v>
      </c>
      <c r="J56" s="7">
        <f t="shared" ref="J56" si="373">SUM(G56:I56)</f>
        <v>3882.66</v>
      </c>
      <c r="K56" s="16"/>
      <c r="L56" s="7">
        <f t="shared" ref="L56" si="374">B56+G56</f>
        <v>118540.35</v>
      </c>
      <c r="M56" s="7">
        <f t="shared" ref="M56" si="375">C56+H56</f>
        <v>0</v>
      </c>
      <c r="N56" s="7">
        <f t="shared" ref="N56" si="376">D56+I56</f>
        <v>-88539.93</v>
      </c>
      <c r="O56" s="7">
        <f t="shared" ref="O56" si="377">E56+J56</f>
        <v>30000.420000000002</v>
      </c>
      <c r="P56" s="7"/>
      <c r="Q56" s="7">
        <f>ROUND(O56*0.1,2)+0.01</f>
        <v>3000.05</v>
      </c>
      <c r="R56" s="7">
        <f t="shared" ref="R56" si="378">ROUND(Q56*0.15,2)</f>
        <v>450.01</v>
      </c>
      <c r="S56" s="7">
        <f t="shared" ref="S56" si="379">ROUND(Q56*0.85,2)</f>
        <v>2550.04</v>
      </c>
    </row>
    <row r="57" spans="1:19" ht="15" customHeight="1" x14ac:dyDescent="0.25">
      <c r="A57" s="25">
        <f t="shared" si="13"/>
        <v>45444</v>
      </c>
      <c r="B57" s="7">
        <v>63821</v>
      </c>
      <c r="C57" s="7">
        <v>-209</v>
      </c>
      <c r="D57" s="7">
        <v>-51023.209999999992</v>
      </c>
      <c r="E57" s="7">
        <f t="shared" ref="E57" si="380">SUM(B57:D57)</f>
        <v>12588.790000000008</v>
      </c>
      <c r="F57" s="16"/>
      <c r="G57" s="7">
        <v>34674.460000000006</v>
      </c>
      <c r="H57" s="7">
        <v>0</v>
      </c>
      <c r="I57" s="7">
        <v>-35148.22</v>
      </c>
      <c r="J57" s="7">
        <f t="shared" ref="J57" si="381">SUM(G57:I57)</f>
        <v>-473.75999999999476</v>
      </c>
      <c r="K57" s="16"/>
      <c r="L57" s="7">
        <f t="shared" ref="L57" si="382">B57+G57</f>
        <v>98495.46</v>
      </c>
      <c r="M57" s="7">
        <f t="shared" ref="M57" si="383">C57+H57</f>
        <v>-209</v>
      </c>
      <c r="N57" s="7">
        <f t="shared" ref="N57" si="384">D57+I57</f>
        <v>-86171.43</v>
      </c>
      <c r="O57" s="7">
        <f t="shared" ref="O57" si="385">E57+J57</f>
        <v>12115.030000000013</v>
      </c>
      <c r="P57" s="7"/>
      <c r="Q57" s="7">
        <f>ROUND(O57*0.1,2)</f>
        <v>1211.5</v>
      </c>
      <c r="R57" s="7">
        <f>ROUND(Q57*0.15,2)-0.01</f>
        <v>181.72</v>
      </c>
      <c r="S57" s="7">
        <f t="shared" ref="S57" si="386">ROUND(Q57*0.85,2)</f>
        <v>1029.78</v>
      </c>
    </row>
    <row r="58" spans="1:19" ht="15" customHeight="1" x14ac:dyDescent="0.25">
      <c r="A58" s="25">
        <f t="shared" si="13"/>
        <v>45451</v>
      </c>
      <c r="B58" s="7">
        <v>35171</v>
      </c>
      <c r="C58" s="7">
        <v>0</v>
      </c>
      <c r="D58" s="7">
        <v>-28586.82</v>
      </c>
      <c r="E58" s="7">
        <f t="shared" ref="E58" si="387">SUM(B58:D58)</f>
        <v>6584.18</v>
      </c>
      <c r="F58" s="16"/>
      <c r="G58" s="7">
        <v>23020.83</v>
      </c>
      <c r="H58" s="7">
        <v>0</v>
      </c>
      <c r="I58" s="7">
        <v>-26505.109999999997</v>
      </c>
      <c r="J58" s="7">
        <f t="shared" ref="J58" si="388">SUM(G58:I58)</f>
        <v>-3484.2799999999952</v>
      </c>
      <c r="K58" s="16"/>
      <c r="L58" s="7">
        <f t="shared" ref="L58" si="389">B58+G58</f>
        <v>58191.83</v>
      </c>
      <c r="M58" s="7">
        <f t="shared" ref="M58" si="390">C58+H58</f>
        <v>0</v>
      </c>
      <c r="N58" s="7">
        <f t="shared" ref="N58" si="391">D58+I58</f>
        <v>-55091.929999999993</v>
      </c>
      <c r="O58" s="7">
        <f t="shared" ref="O58" si="392">E58+J58</f>
        <v>3099.9000000000051</v>
      </c>
      <c r="P58" s="7"/>
      <c r="Q58" s="7">
        <f>ROUND(O58*0.1,2)</f>
        <v>309.99</v>
      </c>
      <c r="R58" s="7">
        <f>ROUND(Q58*0.15,2)</f>
        <v>46.5</v>
      </c>
      <c r="S58" s="7">
        <f t="shared" ref="S58" si="393">ROUND(Q58*0.85,2)</f>
        <v>263.49</v>
      </c>
    </row>
    <row r="59" spans="1:19" ht="15" customHeight="1" x14ac:dyDescent="0.25">
      <c r="A59" s="25">
        <f t="shared" si="13"/>
        <v>45458</v>
      </c>
      <c r="B59" s="7">
        <v>67839.600000000006</v>
      </c>
      <c r="C59" s="7">
        <v>0</v>
      </c>
      <c r="D59" s="7">
        <v>-80833.59</v>
      </c>
      <c r="E59" s="7">
        <f t="shared" ref="E59" si="394">SUM(B59:D59)</f>
        <v>-12993.989999999991</v>
      </c>
      <c r="F59" s="16"/>
      <c r="G59" s="7">
        <v>30754.58</v>
      </c>
      <c r="H59" s="7">
        <v>0</v>
      </c>
      <c r="I59" s="7">
        <v>-25656.54</v>
      </c>
      <c r="J59" s="7">
        <f t="shared" ref="J59" si="395">SUM(G59:I59)</f>
        <v>5098.0400000000009</v>
      </c>
      <c r="K59" s="16"/>
      <c r="L59" s="7">
        <f t="shared" ref="L59" si="396">B59+G59</f>
        <v>98594.180000000008</v>
      </c>
      <c r="M59" s="7">
        <f t="shared" ref="M59" si="397">C59+H59</f>
        <v>0</v>
      </c>
      <c r="N59" s="7">
        <f t="shared" ref="N59" si="398">D59+I59</f>
        <v>-106490.13</v>
      </c>
      <c r="O59" s="7">
        <f t="shared" ref="O59" si="399">E59+J59</f>
        <v>-7895.9499999999898</v>
      </c>
      <c r="P59" s="7"/>
      <c r="Q59" s="7">
        <f>ROUND(O59*0.1,2)</f>
        <v>-789.59</v>
      </c>
      <c r="R59" s="7">
        <f>ROUND(Q59*0.15,2)</f>
        <v>-118.44</v>
      </c>
      <c r="S59" s="7">
        <f t="shared" ref="S59" si="400">ROUND(Q59*0.85,2)</f>
        <v>-671.15</v>
      </c>
    </row>
    <row r="60" spans="1:19" ht="15" customHeight="1" x14ac:dyDescent="0.25">
      <c r="A60" s="25">
        <f t="shared" si="13"/>
        <v>45465</v>
      </c>
      <c r="B60" s="7">
        <v>45694.1</v>
      </c>
      <c r="C60" s="7">
        <v>-5</v>
      </c>
      <c r="D60" s="7">
        <v>-37700.740000000005</v>
      </c>
      <c r="E60" s="7">
        <f t="shared" ref="E60" si="401">SUM(B60:D60)</f>
        <v>7988.3599999999933</v>
      </c>
      <c r="F60" s="16"/>
      <c r="G60" s="7">
        <v>44198.55</v>
      </c>
      <c r="H60" s="7">
        <v>0</v>
      </c>
      <c r="I60" s="7">
        <v>-35615.369999999995</v>
      </c>
      <c r="J60" s="7">
        <f t="shared" ref="J60" si="402">SUM(G60:I60)</f>
        <v>8583.1800000000076</v>
      </c>
      <c r="K60" s="16"/>
      <c r="L60" s="7">
        <f t="shared" ref="L60" si="403">B60+G60</f>
        <v>89892.65</v>
      </c>
      <c r="M60" s="7">
        <f t="shared" ref="M60" si="404">C60+H60</f>
        <v>-5</v>
      </c>
      <c r="N60" s="7">
        <f t="shared" ref="N60" si="405">D60+I60</f>
        <v>-73316.11</v>
      </c>
      <c r="O60" s="7">
        <f t="shared" ref="O60" si="406">E60+J60</f>
        <v>16571.54</v>
      </c>
      <c r="P60" s="7"/>
      <c r="Q60" s="7">
        <f>ROUND(O60*0.1,2)+0.01</f>
        <v>1657.16</v>
      </c>
      <c r="R60" s="7">
        <f>ROUND(Q60*0.15,2)</f>
        <v>248.57</v>
      </c>
      <c r="S60" s="7">
        <f t="shared" ref="S60" si="407">ROUND(Q60*0.85,2)</f>
        <v>1408.59</v>
      </c>
    </row>
    <row r="61" spans="1:19" ht="15" customHeight="1" x14ac:dyDescent="0.25">
      <c r="A61" s="25">
        <f t="shared" si="13"/>
        <v>45472</v>
      </c>
      <c r="B61" s="7">
        <v>30634.2</v>
      </c>
      <c r="C61" s="7">
        <v>0</v>
      </c>
      <c r="D61" s="7">
        <v>-55851.600000000006</v>
      </c>
      <c r="E61" s="7">
        <f t="shared" ref="E61" si="408">SUM(B61:D61)</f>
        <v>-25217.400000000005</v>
      </c>
      <c r="F61" s="16"/>
      <c r="G61" s="7">
        <v>29925.8</v>
      </c>
      <c r="H61" s="7">
        <v>0</v>
      </c>
      <c r="I61" s="7">
        <v>-28983.57</v>
      </c>
      <c r="J61" s="7">
        <f t="shared" ref="J61" si="409">SUM(G61:I61)</f>
        <v>942.22999999999956</v>
      </c>
      <c r="K61" s="16"/>
      <c r="L61" s="7">
        <f t="shared" ref="L61" si="410">B61+G61</f>
        <v>60560</v>
      </c>
      <c r="M61" s="7">
        <f t="shared" ref="M61" si="411">C61+H61</f>
        <v>0</v>
      </c>
      <c r="N61" s="7">
        <f t="shared" ref="N61" si="412">D61+I61</f>
        <v>-84835.170000000013</v>
      </c>
      <c r="O61" s="7">
        <f t="shared" ref="O61" si="413">E61+J61</f>
        <v>-24275.170000000006</v>
      </c>
      <c r="P61" s="7"/>
      <c r="Q61" s="7">
        <f>ROUND(O61*0.1,2)</f>
        <v>-2427.52</v>
      </c>
      <c r="R61" s="7">
        <f>ROUND(Q61*0.15,2)</f>
        <v>-364.13</v>
      </c>
      <c r="S61" s="7">
        <f t="shared" ref="S61" si="414">ROUND(Q61*0.85,2)</f>
        <v>-2063.39</v>
      </c>
    </row>
    <row r="62" spans="1:19" ht="15" customHeight="1" x14ac:dyDescent="0.25">
      <c r="A62" s="25">
        <v>45473</v>
      </c>
      <c r="B62" s="7">
        <v>1663.5</v>
      </c>
      <c r="C62" s="7">
        <v>0</v>
      </c>
      <c r="D62" s="7">
        <v>-4647.74</v>
      </c>
      <c r="E62" s="7">
        <f t="shared" ref="E62" si="415">SUM(B62:D62)</f>
        <v>-2984.24</v>
      </c>
      <c r="F62" s="16"/>
      <c r="G62" s="7">
        <v>7525.08</v>
      </c>
      <c r="H62" s="7">
        <v>0</v>
      </c>
      <c r="I62" s="7">
        <v>-7191.4</v>
      </c>
      <c r="J62" s="7">
        <f t="shared" ref="J62" si="416">SUM(G62:I62)</f>
        <v>333.68000000000029</v>
      </c>
      <c r="K62" s="16"/>
      <c r="L62" s="7">
        <f t="shared" ref="L62" si="417">B62+G62</f>
        <v>9188.58</v>
      </c>
      <c r="M62" s="7">
        <f t="shared" ref="M62" si="418">C62+H62</f>
        <v>0</v>
      </c>
      <c r="N62" s="7">
        <f t="shared" ref="N62" si="419">D62+I62</f>
        <v>-11839.14</v>
      </c>
      <c r="O62" s="7">
        <f t="shared" ref="O62" si="420">E62+J62</f>
        <v>-2650.5599999999995</v>
      </c>
      <c r="P62" s="7"/>
      <c r="Q62" s="7">
        <f>ROUND(O62*0.1,2)+0.01</f>
        <v>-265.05</v>
      </c>
      <c r="R62" s="7">
        <f>ROUND(Q62*0.15,2)</f>
        <v>-39.76</v>
      </c>
      <c r="S62" s="7">
        <f t="shared" ref="S62" si="421">ROUND(Q62*0.85,2)</f>
        <v>-225.29</v>
      </c>
    </row>
    <row r="63" spans="1:19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24"/>
    </row>
    <row r="64" spans="1:19" ht="15" customHeight="1" thickBot="1" x14ac:dyDescent="0.3">
      <c r="B64" s="8">
        <f>SUM(B9:B63)</f>
        <v>4685751.4000000004</v>
      </c>
      <c r="C64" s="8">
        <f>SUM(C9:C63)</f>
        <v>-9448.9</v>
      </c>
      <c r="D64" s="8">
        <f>SUM(D9:D63)</f>
        <v>-4345875.8599999985</v>
      </c>
      <c r="E64" s="8">
        <f>SUM(E9:E63)</f>
        <v>330426.64000000019</v>
      </c>
      <c r="F64" s="16"/>
      <c r="G64" s="8">
        <f>SUM(G9:G63)</f>
        <v>4327590.6400000006</v>
      </c>
      <c r="H64" s="8">
        <f>SUM(H9:H63)</f>
        <v>-1475.1799999999998</v>
      </c>
      <c r="I64" s="8">
        <f>SUM(I9:I63)</f>
        <v>-4074160.4200000004</v>
      </c>
      <c r="J64" s="8">
        <f>SUM(J9:J63)</f>
        <v>251955.04</v>
      </c>
      <c r="K64" s="16"/>
      <c r="L64" s="8">
        <f>SUM(L9:L63)</f>
        <v>9013342.0400000047</v>
      </c>
      <c r="M64" s="8">
        <f>SUM(M9:M63)</f>
        <v>-10924.08</v>
      </c>
      <c r="N64" s="8">
        <f>SUM(N9:N63)</f>
        <v>-8420036.2799999993</v>
      </c>
      <c r="O64" s="8">
        <f>SUM(O9:O63)</f>
        <v>582381.68000000005</v>
      </c>
      <c r="P64" s="16"/>
      <c r="Q64" s="8">
        <f>SUM(Q9:Q63)</f>
        <v>58238.200000000012</v>
      </c>
      <c r="R64" s="8">
        <f>SUM(R9:R63)</f>
        <v>8735.73</v>
      </c>
      <c r="S64" s="8">
        <f>SUM(S9:S63)</f>
        <v>49502.469999999994</v>
      </c>
    </row>
    <row r="65" spans="1:1" ht="15" customHeight="1" thickTop="1" x14ac:dyDescent="0.25"/>
    <row r="66" spans="1:1" ht="15" customHeight="1" x14ac:dyDescent="0.25">
      <c r="A66" s="14" t="s">
        <v>26</v>
      </c>
    </row>
    <row r="67" spans="1:1" ht="15" customHeight="1" x14ac:dyDescent="0.25">
      <c r="A67" s="14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44" activePane="bottomLeft" state="frozen"/>
      <selection activeCell="A4" sqref="A4:S4"/>
      <selection pane="bottomLeft" activeCell="Q64" sqref="Q64:S64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5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5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29" t="s">
        <v>10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12</v>
      </c>
      <c r="C3" s="4" t="s">
        <v>13</v>
      </c>
      <c r="D3" s="22" t="s">
        <v>14</v>
      </c>
      <c r="E3" s="22" t="s">
        <v>15</v>
      </c>
      <c r="F3" s="17"/>
      <c r="G3" s="22" t="s">
        <v>16</v>
      </c>
      <c r="H3" s="4" t="s">
        <v>17</v>
      </c>
      <c r="I3" s="22" t="s">
        <v>18</v>
      </c>
      <c r="J3" s="22" t="s">
        <v>19</v>
      </c>
      <c r="K3" s="17"/>
      <c r="L3" s="22" t="s">
        <v>20</v>
      </c>
      <c r="M3" s="4" t="s">
        <v>21</v>
      </c>
      <c r="N3" s="22" t="s">
        <v>22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5" t="s">
        <v>25</v>
      </c>
      <c r="B5" s="7">
        <v>37047134.669999987</v>
      </c>
      <c r="C5" s="7">
        <v>-44167.56</v>
      </c>
      <c r="D5" s="7">
        <v>-33628231.119999997</v>
      </c>
      <c r="E5" s="7">
        <v>3374735.9899999998</v>
      </c>
      <c r="F5" s="16"/>
      <c r="G5" s="20">
        <v>207754376.32000002</v>
      </c>
      <c r="H5" s="20">
        <v>-1089858.6299999999</v>
      </c>
      <c r="I5" s="20">
        <v>-188991764.31</v>
      </c>
      <c r="J5" s="20">
        <v>17672753.380000006</v>
      </c>
      <c r="K5" s="16"/>
      <c r="L5" s="7">
        <v>244801510.99000001</v>
      </c>
      <c r="M5" s="7">
        <v>-1134026.1899999997</v>
      </c>
      <c r="N5" s="7">
        <v>-222619995.43000001</v>
      </c>
      <c r="O5" s="7">
        <v>21047489.370000008</v>
      </c>
      <c r="P5" s="16"/>
      <c r="Q5" s="7">
        <v>2104748.9600000004</v>
      </c>
      <c r="R5" s="7">
        <v>315712.3000000001</v>
      </c>
      <c r="S5" s="7">
        <v>1789036.6600000001</v>
      </c>
    </row>
    <row r="7" spans="1:19" ht="15" customHeight="1" x14ac:dyDescent="0.25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5" t="s">
        <v>23</v>
      </c>
      <c r="B9" s="7">
        <v>112403.51</v>
      </c>
      <c r="C9" s="7">
        <v>0</v>
      </c>
      <c r="D9" s="7">
        <v>-67965.73</v>
      </c>
      <c r="E9" s="7">
        <f t="shared" ref="E9" si="0">SUM(B9:D9)</f>
        <v>44437.78</v>
      </c>
      <c r="F9" s="16"/>
      <c r="G9" s="7">
        <v>401959.62000000005</v>
      </c>
      <c r="H9" s="7">
        <v>-261.56</v>
      </c>
      <c r="I9" s="7">
        <v>-278536.10000000003</v>
      </c>
      <c r="J9" s="7">
        <f t="shared" ref="J9" si="1">SUM(G9:I9)</f>
        <v>123161.96000000002</v>
      </c>
      <c r="K9" s="16"/>
      <c r="L9" s="7">
        <f t="shared" ref="L9:O9" si="2">B9+G9</f>
        <v>514363.13000000006</v>
      </c>
      <c r="M9" s="7">
        <f t="shared" si="2"/>
        <v>-261.56</v>
      </c>
      <c r="N9" s="7">
        <f t="shared" si="2"/>
        <v>-346501.83</v>
      </c>
      <c r="O9" s="7">
        <f t="shared" si="2"/>
        <v>167599.74000000002</v>
      </c>
      <c r="P9" s="7"/>
      <c r="Q9" s="7">
        <f>ROUND(O9*0.1,2)</f>
        <v>16759.97</v>
      </c>
      <c r="R9" s="7">
        <f t="shared" ref="R9" si="3">ROUND(Q9*0.15,2)</f>
        <v>2514</v>
      </c>
      <c r="S9" s="7">
        <f t="shared" ref="S9" si="4">ROUND(Q9*0.85,2)</f>
        <v>14245.97</v>
      </c>
    </row>
    <row r="10" spans="1:19" ht="15" customHeight="1" x14ac:dyDescent="0.25">
      <c r="A10" s="25">
        <v>45115</v>
      </c>
      <c r="B10" s="7">
        <v>298261.68</v>
      </c>
      <c r="C10" s="7">
        <v>0</v>
      </c>
      <c r="D10" s="7">
        <v>-194901.52000000002</v>
      </c>
      <c r="E10" s="7">
        <f t="shared" ref="E10" si="5">SUM(B10:D10)</f>
        <v>103360.15999999997</v>
      </c>
      <c r="F10" s="16"/>
      <c r="G10" s="7">
        <v>2576090.63</v>
      </c>
      <c r="H10" s="7">
        <v>-3850.9300000000003</v>
      </c>
      <c r="I10" s="7">
        <v>-2539259.81</v>
      </c>
      <c r="J10" s="7">
        <f t="shared" ref="J10" si="6">SUM(G10:I10)</f>
        <v>32979.889999999665</v>
      </c>
      <c r="K10" s="16"/>
      <c r="L10" s="7">
        <f t="shared" ref="L10" si="7">B10+G10</f>
        <v>2874352.31</v>
      </c>
      <c r="M10" s="7">
        <f t="shared" ref="M10" si="8">C10+H10</f>
        <v>-3850.9300000000003</v>
      </c>
      <c r="N10" s="7">
        <f t="shared" ref="N10" si="9">D10+I10</f>
        <v>-2734161.33</v>
      </c>
      <c r="O10" s="7">
        <f t="shared" ref="O10" si="10">E10+J10</f>
        <v>136340.04999999964</v>
      </c>
      <c r="P10" s="7"/>
      <c r="Q10" s="7">
        <f>ROUND(O10*0.1,2)</f>
        <v>13634.01</v>
      </c>
      <c r="R10" s="7">
        <f t="shared" ref="R10" si="11">ROUND(Q10*0.15,2)</f>
        <v>2045.1</v>
      </c>
      <c r="S10" s="7">
        <f t="shared" ref="S10" si="12">ROUND(Q10*0.85,2)</f>
        <v>11588.91</v>
      </c>
    </row>
    <row r="11" spans="1:19" ht="15" customHeight="1" x14ac:dyDescent="0.25">
      <c r="A11" s="25">
        <f t="shared" ref="A11:A62" si="13">A10+7</f>
        <v>45122</v>
      </c>
      <c r="B11" s="7">
        <v>244880.02000000002</v>
      </c>
      <c r="C11" s="7">
        <v>-1530</v>
      </c>
      <c r="D11" s="7">
        <v>-172487.53000000003</v>
      </c>
      <c r="E11" s="7">
        <f t="shared" ref="E11" si="14">SUM(B11:D11)</f>
        <v>70862.489999999991</v>
      </c>
      <c r="F11" s="16"/>
      <c r="G11" s="7">
        <v>1470790.53</v>
      </c>
      <c r="H11" s="7">
        <v>-7292.6500000000005</v>
      </c>
      <c r="I11" s="7">
        <v>-1247772.5499999998</v>
      </c>
      <c r="J11" s="7">
        <f t="shared" ref="J11" si="15">SUM(G11:I11)</f>
        <v>215725.33000000031</v>
      </c>
      <c r="K11" s="16"/>
      <c r="L11" s="7">
        <f t="shared" ref="L11" si="16">B11+G11</f>
        <v>1715670.55</v>
      </c>
      <c r="M11" s="7">
        <f t="shared" ref="M11" si="17">C11+H11</f>
        <v>-8822.6500000000015</v>
      </c>
      <c r="N11" s="7">
        <f t="shared" ref="N11" si="18">D11+I11</f>
        <v>-1420260.0799999998</v>
      </c>
      <c r="O11" s="7">
        <f t="shared" ref="O11" si="19">E11+J11</f>
        <v>286587.8200000003</v>
      </c>
      <c r="P11" s="7"/>
      <c r="Q11" s="7">
        <f>ROUND(O11*0.1,2)</f>
        <v>28658.78</v>
      </c>
      <c r="R11" s="7">
        <f t="shared" ref="R11" si="20">ROUND(Q11*0.15,2)</f>
        <v>4298.82</v>
      </c>
      <c r="S11" s="7">
        <f t="shared" ref="S11" si="21">ROUND(Q11*0.85,2)</f>
        <v>24359.96</v>
      </c>
    </row>
    <row r="12" spans="1:19" ht="15" customHeight="1" x14ac:dyDescent="0.25">
      <c r="A12" s="25">
        <f t="shared" si="13"/>
        <v>45129</v>
      </c>
      <c r="B12" s="7">
        <v>359400.54000000004</v>
      </c>
      <c r="C12" s="7">
        <v>0</v>
      </c>
      <c r="D12" s="7">
        <v>-264406.93</v>
      </c>
      <c r="E12" s="7">
        <f t="shared" ref="E12" si="22">SUM(B12:D12)</f>
        <v>94993.610000000044</v>
      </c>
      <c r="F12" s="16"/>
      <c r="G12" s="7">
        <v>1721003.21</v>
      </c>
      <c r="H12" s="7">
        <v>-3904.7599999999998</v>
      </c>
      <c r="I12" s="7">
        <v>-1478051.9400000002</v>
      </c>
      <c r="J12" s="7">
        <f t="shared" ref="J12" si="23">SUM(G12:I12)</f>
        <v>239046.50999999978</v>
      </c>
      <c r="K12" s="16"/>
      <c r="L12" s="7">
        <f t="shared" ref="L12" si="24">B12+G12</f>
        <v>2080403.75</v>
      </c>
      <c r="M12" s="7">
        <f t="shared" ref="M12" si="25">C12+H12</f>
        <v>-3904.7599999999998</v>
      </c>
      <c r="N12" s="7">
        <f t="shared" ref="N12" si="26">D12+I12</f>
        <v>-1742458.87</v>
      </c>
      <c r="O12" s="7">
        <f t="shared" ref="O12" si="27">E12+J12</f>
        <v>334040.11999999982</v>
      </c>
      <c r="P12" s="7"/>
      <c r="Q12" s="7">
        <f>ROUND(O12*0.1,2)</f>
        <v>33404.01</v>
      </c>
      <c r="R12" s="7">
        <f t="shared" ref="R12" si="28">ROUND(Q12*0.15,2)</f>
        <v>5010.6000000000004</v>
      </c>
      <c r="S12" s="7">
        <f t="shared" ref="S12" si="29">ROUND(Q12*0.85,2)</f>
        <v>28393.41</v>
      </c>
    </row>
    <row r="13" spans="1:19" ht="15" customHeight="1" x14ac:dyDescent="0.25">
      <c r="A13" s="25">
        <f t="shared" si="13"/>
        <v>45136</v>
      </c>
      <c r="B13" s="7">
        <v>347817.96</v>
      </c>
      <c r="C13" s="7">
        <v>0</v>
      </c>
      <c r="D13" s="7">
        <v>-480565.58</v>
      </c>
      <c r="E13" s="7">
        <f t="shared" ref="E13" si="30">SUM(B13:D13)</f>
        <v>-132747.62</v>
      </c>
      <c r="F13" s="16"/>
      <c r="G13" s="7">
        <v>1996594.96</v>
      </c>
      <c r="H13" s="7">
        <v>-21650.34</v>
      </c>
      <c r="I13" s="7">
        <v>-1942408.44</v>
      </c>
      <c r="J13" s="7">
        <f t="shared" ref="J13" si="31">SUM(G13:I13)</f>
        <v>32536.179999999935</v>
      </c>
      <c r="K13" s="16"/>
      <c r="L13" s="7">
        <f t="shared" ref="L13" si="32">B13+G13</f>
        <v>2344412.92</v>
      </c>
      <c r="M13" s="7">
        <f t="shared" ref="M13" si="33">C13+H13</f>
        <v>-21650.34</v>
      </c>
      <c r="N13" s="7">
        <f t="shared" ref="N13" si="34">D13+I13</f>
        <v>-2422974.02</v>
      </c>
      <c r="O13" s="7">
        <f t="shared" ref="O13" si="35">E13+J13</f>
        <v>-100211.44000000006</v>
      </c>
      <c r="P13" s="7"/>
      <c r="Q13" s="7">
        <f>ROUND(O13*0.1,2)+0.01</f>
        <v>-10021.129999999999</v>
      </c>
      <c r="R13" s="7">
        <f t="shared" ref="R13" si="36">ROUND(Q13*0.15,2)</f>
        <v>-1503.17</v>
      </c>
      <c r="S13" s="7">
        <f t="shared" ref="S13" si="37">ROUND(Q13*0.85,2)</f>
        <v>-8517.9599999999991</v>
      </c>
    </row>
    <row r="14" spans="1:19" ht="15" customHeight="1" x14ac:dyDescent="0.25">
      <c r="A14" s="25">
        <f t="shared" si="13"/>
        <v>45143</v>
      </c>
      <c r="B14" s="7">
        <v>298327.40999999997</v>
      </c>
      <c r="C14" s="7">
        <v>0</v>
      </c>
      <c r="D14" s="7">
        <v>-201460.61000000002</v>
      </c>
      <c r="E14" s="7">
        <f t="shared" ref="E14" si="38">SUM(B14:D14)</f>
        <v>96866.799999999959</v>
      </c>
      <c r="F14" s="16"/>
      <c r="G14" s="7">
        <v>1918340.5400000003</v>
      </c>
      <c r="H14" s="7">
        <v>-2699.14</v>
      </c>
      <c r="I14" s="7">
        <v>-1699267.62</v>
      </c>
      <c r="J14" s="7">
        <f t="shared" ref="J14" si="39">SUM(G14:I14)</f>
        <v>216373.78000000026</v>
      </c>
      <c r="K14" s="16"/>
      <c r="L14" s="7">
        <f t="shared" ref="L14" si="40">B14+G14</f>
        <v>2216667.9500000002</v>
      </c>
      <c r="M14" s="7">
        <f t="shared" ref="M14" si="41">C14+H14</f>
        <v>-2699.14</v>
      </c>
      <c r="N14" s="7">
        <f t="shared" ref="N14" si="42">D14+I14</f>
        <v>-1900728.2300000002</v>
      </c>
      <c r="O14" s="7">
        <f t="shared" ref="O14" si="43">E14+J14</f>
        <v>313240.58000000019</v>
      </c>
      <c r="P14" s="7"/>
      <c r="Q14" s="7">
        <f>ROUND(O14*0.1,2)-0.01</f>
        <v>31324.050000000003</v>
      </c>
      <c r="R14" s="7">
        <f t="shared" ref="R14" si="44">ROUND(Q14*0.15,2)</f>
        <v>4698.6099999999997</v>
      </c>
      <c r="S14" s="7">
        <f t="shared" ref="S14" si="45">ROUND(Q14*0.85,2)</f>
        <v>26625.439999999999</v>
      </c>
    </row>
    <row r="15" spans="1:19" ht="15" customHeight="1" x14ac:dyDescent="0.25">
      <c r="A15" s="25">
        <f t="shared" si="13"/>
        <v>45150</v>
      </c>
      <c r="B15" s="7">
        <v>437004.16000000003</v>
      </c>
      <c r="C15" s="7">
        <v>0</v>
      </c>
      <c r="D15" s="7">
        <v>-465631.49000000011</v>
      </c>
      <c r="E15" s="7">
        <f t="shared" ref="E15" si="46">SUM(B15:D15)</f>
        <v>-28627.330000000075</v>
      </c>
      <c r="F15" s="16"/>
      <c r="G15" s="7">
        <v>1779129.0899999999</v>
      </c>
      <c r="H15" s="7">
        <v>-8195.1200000000008</v>
      </c>
      <c r="I15" s="7">
        <v>-1599710.0599999998</v>
      </c>
      <c r="J15" s="7">
        <f t="shared" ref="J15" si="47">SUM(G15:I15)</f>
        <v>171223.90999999992</v>
      </c>
      <c r="K15" s="16"/>
      <c r="L15" s="7">
        <f t="shared" ref="L15" si="48">B15+G15</f>
        <v>2216133.25</v>
      </c>
      <c r="M15" s="7">
        <f t="shared" ref="M15" si="49">C15+H15</f>
        <v>-8195.1200000000008</v>
      </c>
      <c r="N15" s="7">
        <f t="shared" ref="N15" si="50">D15+I15</f>
        <v>-2065341.5499999998</v>
      </c>
      <c r="O15" s="7">
        <f t="shared" ref="O15" si="51">E15+J15</f>
        <v>142596.57999999984</v>
      </c>
      <c r="P15" s="7"/>
      <c r="Q15" s="7">
        <f>ROUND(O15*0.1,2)</f>
        <v>14259.66</v>
      </c>
      <c r="R15" s="7">
        <f t="shared" ref="R15" si="52">ROUND(Q15*0.15,2)</f>
        <v>2138.9499999999998</v>
      </c>
      <c r="S15" s="7">
        <f t="shared" ref="S15" si="53">ROUND(Q15*0.85,2)</f>
        <v>12120.71</v>
      </c>
    </row>
    <row r="16" spans="1:19" ht="15" customHeight="1" x14ac:dyDescent="0.25">
      <c r="A16" s="25">
        <f t="shared" si="13"/>
        <v>45157</v>
      </c>
      <c r="B16" s="7">
        <v>286298.77999999997</v>
      </c>
      <c r="C16" s="7">
        <v>0</v>
      </c>
      <c r="D16" s="7">
        <v>-249113.06</v>
      </c>
      <c r="E16" s="7">
        <f t="shared" ref="E16" si="54">SUM(B16:D16)</f>
        <v>37185.719999999972</v>
      </c>
      <c r="F16" s="16"/>
      <c r="G16" s="7">
        <v>2054433.96</v>
      </c>
      <c r="H16" s="7">
        <v>-9150.9500000000007</v>
      </c>
      <c r="I16" s="7">
        <v>-2003443.25</v>
      </c>
      <c r="J16" s="7">
        <f t="shared" ref="J16" si="55">SUM(G16:I16)</f>
        <v>41839.760000000009</v>
      </c>
      <c r="K16" s="16"/>
      <c r="L16" s="7">
        <f t="shared" ref="L16" si="56">B16+G16</f>
        <v>2340732.7399999998</v>
      </c>
      <c r="M16" s="7">
        <f t="shared" ref="M16" si="57">C16+H16</f>
        <v>-9150.9500000000007</v>
      </c>
      <c r="N16" s="7">
        <f t="shared" ref="N16" si="58">D16+I16</f>
        <v>-2252556.31</v>
      </c>
      <c r="O16" s="7">
        <f t="shared" ref="O16" si="59">E16+J16</f>
        <v>79025.479999999981</v>
      </c>
      <c r="P16" s="7"/>
      <c r="Q16" s="7">
        <f>ROUND(O16*0.1,2)</f>
        <v>7902.55</v>
      </c>
      <c r="R16" s="7">
        <f t="shared" ref="R16" si="60">ROUND(Q16*0.15,2)</f>
        <v>1185.3800000000001</v>
      </c>
      <c r="S16" s="7">
        <f t="shared" ref="S16" si="61">ROUND(Q16*0.85,2)</f>
        <v>6717.17</v>
      </c>
    </row>
    <row r="17" spans="1:19" ht="15" customHeight="1" x14ac:dyDescent="0.25">
      <c r="A17" s="25">
        <f t="shared" si="13"/>
        <v>45164</v>
      </c>
      <c r="B17" s="7">
        <v>492117.29</v>
      </c>
      <c r="C17" s="7">
        <v>0</v>
      </c>
      <c r="D17" s="7">
        <v>-418499.83</v>
      </c>
      <c r="E17" s="7">
        <f t="shared" ref="E17" si="62">SUM(B17:D17)</f>
        <v>73617.459999999963</v>
      </c>
      <c r="F17" s="16"/>
      <c r="G17" s="7">
        <v>2038070.79</v>
      </c>
      <c r="H17" s="7">
        <v>-7703.0900000000011</v>
      </c>
      <c r="I17" s="7">
        <v>-1794676.1900000004</v>
      </c>
      <c r="J17" s="7">
        <f t="shared" ref="J17" si="63">SUM(G17:I17)</f>
        <v>235691.50999999954</v>
      </c>
      <c r="K17" s="16"/>
      <c r="L17" s="7">
        <f t="shared" ref="L17" si="64">B17+G17</f>
        <v>2530188.08</v>
      </c>
      <c r="M17" s="7">
        <f t="shared" ref="M17" si="65">C17+H17</f>
        <v>-7703.0900000000011</v>
      </c>
      <c r="N17" s="7">
        <f t="shared" ref="N17" si="66">D17+I17</f>
        <v>-2213176.0200000005</v>
      </c>
      <c r="O17" s="7">
        <f t="shared" ref="O17" si="67">E17+J17</f>
        <v>309308.96999999951</v>
      </c>
      <c r="P17" s="7"/>
      <c r="Q17" s="7">
        <f>ROUND(O17*0.1,2)</f>
        <v>30930.9</v>
      </c>
      <c r="R17" s="7">
        <f t="shared" ref="R17" si="68">ROUND(Q17*0.15,2)</f>
        <v>4639.6400000000003</v>
      </c>
      <c r="S17" s="7">
        <f>ROUND(Q17*0.85,2)-0.01</f>
        <v>26291.260000000002</v>
      </c>
    </row>
    <row r="18" spans="1:19" ht="15" customHeight="1" x14ac:dyDescent="0.25">
      <c r="A18" s="25">
        <f t="shared" si="13"/>
        <v>45171</v>
      </c>
      <c r="B18" s="7">
        <v>470211.91</v>
      </c>
      <c r="C18" s="7">
        <v>-75</v>
      </c>
      <c r="D18" s="7">
        <v>-318438.48</v>
      </c>
      <c r="E18" s="7">
        <f t="shared" ref="E18" si="69">SUM(B18:D18)</f>
        <v>151698.43</v>
      </c>
      <c r="F18" s="16"/>
      <c r="G18" s="7">
        <v>3243007.37</v>
      </c>
      <c r="H18" s="7">
        <v>-8970.83</v>
      </c>
      <c r="I18" s="7">
        <v>-2973096.11</v>
      </c>
      <c r="J18" s="7">
        <f t="shared" ref="J18" si="70">SUM(G18:I18)</f>
        <v>260940.43000000017</v>
      </c>
      <c r="K18" s="16"/>
      <c r="L18" s="7">
        <f t="shared" ref="L18" si="71">B18+G18</f>
        <v>3713219.2800000003</v>
      </c>
      <c r="M18" s="7">
        <f t="shared" ref="M18" si="72">C18+H18</f>
        <v>-9045.83</v>
      </c>
      <c r="N18" s="7">
        <f t="shared" ref="N18" si="73">D18+I18</f>
        <v>-3291534.59</v>
      </c>
      <c r="O18" s="7">
        <f t="shared" ref="O18" si="74">E18+J18</f>
        <v>412638.86000000016</v>
      </c>
      <c r="P18" s="7"/>
      <c r="Q18" s="7">
        <f>ROUND(O18*0.1,2)-0.01</f>
        <v>41263.879999999997</v>
      </c>
      <c r="R18" s="7">
        <f t="shared" ref="R18" si="75">ROUND(Q18*0.15,2)</f>
        <v>6189.58</v>
      </c>
      <c r="S18" s="7">
        <f t="shared" ref="S18:S23" si="76">ROUND(Q18*0.85,2)</f>
        <v>35074.300000000003</v>
      </c>
    </row>
    <row r="19" spans="1:19" ht="15" customHeight="1" x14ac:dyDescent="0.25">
      <c r="A19" s="25">
        <f t="shared" si="13"/>
        <v>45178</v>
      </c>
      <c r="B19" s="7">
        <v>524286.74</v>
      </c>
      <c r="C19" s="7">
        <v>-735</v>
      </c>
      <c r="D19" s="7">
        <v>-259792.49</v>
      </c>
      <c r="E19" s="7">
        <f t="shared" ref="E19" si="77">SUM(B19:D19)</f>
        <v>263759.25</v>
      </c>
      <c r="F19" s="16"/>
      <c r="G19" s="7">
        <v>3939414.86</v>
      </c>
      <c r="H19" s="7">
        <v>-6390.57</v>
      </c>
      <c r="I19" s="7">
        <v>-3365281.9200000004</v>
      </c>
      <c r="J19" s="7">
        <f t="shared" ref="J19" si="78">SUM(G19:I19)</f>
        <v>567742.36999999965</v>
      </c>
      <c r="K19" s="16"/>
      <c r="L19" s="7">
        <f t="shared" ref="L19" si="79">B19+G19</f>
        <v>4463701.5999999996</v>
      </c>
      <c r="M19" s="7">
        <f t="shared" ref="M19" si="80">C19+H19</f>
        <v>-7125.57</v>
      </c>
      <c r="N19" s="7">
        <f t="shared" ref="N19" si="81">D19+I19</f>
        <v>-3625074.41</v>
      </c>
      <c r="O19" s="7">
        <f t="shared" ref="O19" si="82">E19+J19</f>
        <v>831501.61999999965</v>
      </c>
      <c r="P19" s="7"/>
      <c r="Q19" s="7">
        <f>ROUND(O19*0.1,2)+0.01</f>
        <v>83150.17</v>
      </c>
      <c r="R19" s="7">
        <f t="shared" ref="R19" si="83">ROUND(Q19*0.15,2)</f>
        <v>12472.53</v>
      </c>
      <c r="S19" s="7">
        <f t="shared" si="76"/>
        <v>70677.64</v>
      </c>
    </row>
    <row r="20" spans="1:19" ht="15" customHeight="1" x14ac:dyDescent="0.25">
      <c r="A20" s="25">
        <f t="shared" si="13"/>
        <v>45185</v>
      </c>
      <c r="B20" s="7">
        <v>671406.37</v>
      </c>
      <c r="C20" s="7">
        <v>-205</v>
      </c>
      <c r="D20" s="7">
        <v>-514646.78999999992</v>
      </c>
      <c r="E20" s="7">
        <f t="shared" ref="E20" si="84">SUM(B20:D20)</f>
        <v>156554.58000000007</v>
      </c>
      <c r="F20" s="16"/>
      <c r="G20" s="7">
        <v>4382825.6099999994</v>
      </c>
      <c r="H20" s="7">
        <v>-13482.199999999999</v>
      </c>
      <c r="I20" s="7">
        <v>-3819381.1</v>
      </c>
      <c r="J20" s="7">
        <f t="shared" ref="J20" si="85">SUM(G20:I20)</f>
        <v>549962.30999999912</v>
      </c>
      <c r="K20" s="16"/>
      <c r="L20" s="7">
        <f t="shared" ref="L20" si="86">B20+G20</f>
        <v>5054231.9799999995</v>
      </c>
      <c r="M20" s="7">
        <f t="shared" ref="M20" si="87">C20+H20</f>
        <v>-13687.199999999999</v>
      </c>
      <c r="N20" s="7">
        <f t="shared" ref="N20" si="88">D20+I20</f>
        <v>-4334027.8899999997</v>
      </c>
      <c r="O20" s="7">
        <f t="shared" ref="O20" si="89">E20+J20</f>
        <v>706516.8899999992</v>
      </c>
      <c r="P20" s="7"/>
      <c r="Q20" s="7">
        <f>ROUND(O20*0.1,2)</f>
        <v>70651.69</v>
      </c>
      <c r="R20" s="7">
        <f t="shared" ref="R20" si="90">ROUND(Q20*0.15,2)</f>
        <v>10597.75</v>
      </c>
      <c r="S20" s="7">
        <f t="shared" si="76"/>
        <v>60053.94</v>
      </c>
    </row>
    <row r="21" spans="1:19" ht="15" customHeight="1" x14ac:dyDescent="0.25">
      <c r="A21" s="25">
        <f t="shared" si="13"/>
        <v>45192</v>
      </c>
      <c r="B21" s="7">
        <v>811310.01</v>
      </c>
      <c r="C21" s="7">
        <v>0</v>
      </c>
      <c r="D21" s="7">
        <v>-808662.14999999991</v>
      </c>
      <c r="E21" s="7">
        <f t="shared" ref="E21" si="91">SUM(B21:D21)</f>
        <v>2647.8600000001024</v>
      </c>
      <c r="F21" s="16"/>
      <c r="G21" s="7">
        <v>5085353.8499999996</v>
      </c>
      <c r="H21" s="7">
        <v>-25854.699999999997</v>
      </c>
      <c r="I21" s="7">
        <v>-4916809.9399999995</v>
      </c>
      <c r="J21" s="7">
        <f t="shared" ref="J21" si="92">SUM(G21:I21)</f>
        <v>142689.20999999996</v>
      </c>
      <c r="K21" s="16"/>
      <c r="L21" s="7">
        <f t="shared" ref="L21" si="93">B21+G21</f>
        <v>5896663.8599999994</v>
      </c>
      <c r="M21" s="7">
        <f t="shared" ref="M21" si="94">C21+H21</f>
        <v>-25854.699999999997</v>
      </c>
      <c r="N21" s="7">
        <f t="shared" ref="N21" si="95">D21+I21</f>
        <v>-5725472.0899999999</v>
      </c>
      <c r="O21" s="7">
        <f t="shared" ref="O21" si="96">E21+J21</f>
        <v>145337.07000000007</v>
      </c>
      <c r="P21" s="7"/>
      <c r="Q21" s="7">
        <f>ROUND(O21*0.1,2)</f>
        <v>14533.71</v>
      </c>
      <c r="R21" s="7">
        <f t="shared" ref="R21" si="97">ROUND(Q21*0.15,2)</f>
        <v>2180.06</v>
      </c>
      <c r="S21" s="7">
        <f t="shared" si="76"/>
        <v>12353.65</v>
      </c>
    </row>
    <row r="22" spans="1:19" ht="15" customHeight="1" x14ac:dyDescent="0.25">
      <c r="A22" s="25">
        <f t="shared" si="13"/>
        <v>45199</v>
      </c>
      <c r="B22" s="7">
        <v>628586.51</v>
      </c>
      <c r="C22" s="7">
        <v>-900</v>
      </c>
      <c r="D22" s="7">
        <v>-561204.53</v>
      </c>
      <c r="E22" s="7">
        <f t="shared" ref="E22" si="98">SUM(B22:D22)</f>
        <v>66481.979999999981</v>
      </c>
      <c r="F22" s="16"/>
      <c r="G22" s="7">
        <v>4648167.33</v>
      </c>
      <c r="H22" s="7">
        <v>-10115.450000000003</v>
      </c>
      <c r="I22" s="7">
        <v>-4353310</v>
      </c>
      <c r="J22" s="7">
        <f t="shared" ref="J22" si="99">SUM(G22:I22)</f>
        <v>284741.87999999989</v>
      </c>
      <c r="K22" s="16"/>
      <c r="L22" s="7">
        <f t="shared" ref="L22" si="100">B22+G22</f>
        <v>5276753.84</v>
      </c>
      <c r="M22" s="7">
        <f t="shared" ref="M22" si="101">C22+H22</f>
        <v>-11015.450000000003</v>
      </c>
      <c r="N22" s="7">
        <f t="shared" ref="N22" si="102">D22+I22</f>
        <v>-4914514.53</v>
      </c>
      <c r="O22" s="7">
        <f t="shared" ref="O22" si="103">E22+J22</f>
        <v>351223.85999999987</v>
      </c>
      <c r="P22" s="7"/>
      <c r="Q22" s="7">
        <f>ROUND(O22*0.1,2)</f>
        <v>35122.39</v>
      </c>
      <c r="R22" s="7">
        <f t="shared" ref="R22" si="104">ROUND(Q22*0.15,2)</f>
        <v>5268.36</v>
      </c>
      <c r="S22" s="7">
        <f t="shared" si="76"/>
        <v>29854.03</v>
      </c>
    </row>
    <row r="23" spans="1:19" ht="15" customHeight="1" x14ac:dyDescent="0.25">
      <c r="A23" s="25">
        <f t="shared" si="13"/>
        <v>45206</v>
      </c>
      <c r="B23" s="7">
        <v>724654.54</v>
      </c>
      <c r="C23" s="7">
        <v>-600</v>
      </c>
      <c r="D23" s="7">
        <v>-716150.33000000007</v>
      </c>
      <c r="E23" s="7">
        <f t="shared" ref="E23" si="105">SUM(B23:D23)</f>
        <v>7904.2099999999627</v>
      </c>
      <c r="F23" s="16"/>
      <c r="G23" s="7">
        <v>4198531.1000000006</v>
      </c>
      <c r="H23" s="7">
        <v>-5226.76</v>
      </c>
      <c r="I23" s="7">
        <v>-3515323.0900000003</v>
      </c>
      <c r="J23" s="7">
        <f t="shared" ref="J23" si="106">SUM(G23:I23)</f>
        <v>677981.25000000047</v>
      </c>
      <c r="K23" s="16"/>
      <c r="L23" s="7">
        <f t="shared" ref="L23" si="107">B23+G23</f>
        <v>4923185.6400000006</v>
      </c>
      <c r="M23" s="7">
        <f t="shared" ref="M23" si="108">C23+H23</f>
        <v>-5826.76</v>
      </c>
      <c r="N23" s="7">
        <f t="shared" ref="N23" si="109">D23+I23</f>
        <v>-4231473.42</v>
      </c>
      <c r="O23" s="7">
        <f t="shared" ref="O23" si="110">E23+J23</f>
        <v>685885.46000000043</v>
      </c>
      <c r="P23" s="7"/>
      <c r="Q23" s="7">
        <f>ROUND(O23*0.1,2)+0.01</f>
        <v>68588.56</v>
      </c>
      <c r="R23" s="7">
        <f t="shared" ref="R23" si="111">ROUND(Q23*0.15,2)</f>
        <v>10288.280000000001</v>
      </c>
      <c r="S23" s="7">
        <f t="shared" si="76"/>
        <v>58300.28</v>
      </c>
    </row>
    <row r="24" spans="1:19" ht="15" customHeight="1" x14ac:dyDescent="0.25">
      <c r="A24" s="25">
        <f t="shared" si="13"/>
        <v>45213</v>
      </c>
      <c r="B24" s="7">
        <v>511152.16000000003</v>
      </c>
      <c r="C24" s="7">
        <v>0</v>
      </c>
      <c r="D24" s="7">
        <v>-430009.39999999997</v>
      </c>
      <c r="E24" s="7">
        <f t="shared" ref="E24" si="112">SUM(B24:D24)</f>
        <v>81142.760000000068</v>
      </c>
      <c r="F24" s="16"/>
      <c r="G24" s="7">
        <v>3910104.09</v>
      </c>
      <c r="H24" s="7">
        <v>-3318.67</v>
      </c>
      <c r="I24" s="7">
        <v>-3296939.37</v>
      </c>
      <c r="J24" s="7">
        <f t="shared" ref="J24" si="113">SUM(G24:I24)</f>
        <v>609846.04999999981</v>
      </c>
      <c r="K24" s="16"/>
      <c r="L24" s="7">
        <f t="shared" ref="L24" si="114">B24+G24</f>
        <v>4421256.25</v>
      </c>
      <c r="M24" s="7">
        <f t="shared" ref="M24" si="115">C24+H24</f>
        <v>-3318.67</v>
      </c>
      <c r="N24" s="7">
        <f t="shared" ref="N24" si="116">D24+I24</f>
        <v>-3726948.77</v>
      </c>
      <c r="O24" s="7">
        <f t="shared" ref="O24" si="117">E24+J24</f>
        <v>690988.80999999982</v>
      </c>
      <c r="P24" s="7"/>
      <c r="Q24" s="7">
        <f>ROUND(O24*0.1,2)+0.01</f>
        <v>69098.89</v>
      </c>
      <c r="R24" s="7">
        <f t="shared" ref="R24" si="118">ROUND(Q24*0.15,2)</f>
        <v>10364.83</v>
      </c>
      <c r="S24" s="7">
        <f t="shared" ref="S24" si="119">ROUND(Q24*0.85,2)</f>
        <v>58734.06</v>
      </c>
    </row>
    <row r="25" spans="1:19" ht="15" customHeight="1" x14ac:dyDescent="0.25">
      <c r="A25" s="25">
        <f t="shared" si="13"/>
        <v>45220</v>
      </c>
      <c r="B25" s="7">
        <v>512047.74</v>
      </c>
      <c r="C25" s="7">
        <v>-140</v>
      </c>
      <c r="D25" s="7">
        <v>-485883.99</v>
      </c>
      <c r="E25" s="7">
        <f t="shared" ref="E25" si="120">SUM(B25:D25)</f>
        <v>26023.75</v>
      </c>
      <c r="F25" s="16"/>
      <c r="G25" s="7">
        <v>3654785.9000000004</v>
      </c>
      <c r="H25" s="7">
        <v>-7392.8899999999994</v>
      </c>
      <c r="I25" s="7">
        <v>-2936005.58</v>
      </c>
      <c r="J25" s="7">
        <f t="shared" ref="J25" si="121">SUM(G25:I25)</f>
        <v>711387.43000000017</v>
      </c>
      <c r="K25" s="16"/>
      <c r="L25" s="7">
        <f t="shared" ref="L25" si="122">B25+G25</f>
        <v>4166833.6400000006</v>
      </c>
      <c r="M25" s="7">
        <f t="shared" ref="M25" si="123">C25+H25</f>
        <v>-7532.8899999999994</v>
      </c>
      <c r="N25" s="7">
        <f t="shared" ref="N25" si="124">D25+I25</f>
        <v>-3421889.5700000003</v>
      </c>
      <c r="O25" s="7">
        <f t="shared" ref="O25" si="125">E25+J25</f>
        <v>737411.18000000017</v>
      </c>
      <c r="P25" s="7"/>
      <c r="Q25" s="7">
        <f>ROUND(O25*0.1,2)</f>
        <v>73741.119999999995</v>
      </c>
      <c r="R25" s="7">
        <f t="shared" ref="R25" si="126">ROUND(Q25*0.15,2)</f>
        <v>11061.17</v>
      </c>
      <c r="S25" s="7">
        <f t="shared" ref="S25" si="127">ROUND(Q25*0.85,2)</f>
        <v>62679.95</v>
      </c>
    </row>
    <row r="26" spans="1:19" ht="15" customHeight="1" x14ac:dyDescent="0.25">
      <c r="A26" s="25">
        <f t="shared" si="13"/>
        <v>45227</v>
      </c>
      <c r="B26" s="7">
        <v>657947.31999999995</v>
      </c>
      <c r="C26" s="7">
        <v>-16</v>
      </c>
      <c r="D26" s="7">
        <v>-584293.13</v>
      </c>
      <c r="E26" s="7">
        <f t="shared" ref="E26" si="128">SUM(B26:D26)</f>
        <v>73638.189999999944</v>
      </c>
      <c r="F26" s="16"/>
      <c r="G26" s="7">
        <v>3908538.0300000003</v>
      </c>
      <c r="H26" s="7">
        <v>-3676.89</v>
      </c>
      <c r="I26" s="7">
        <v>-3382789</v>
      </c>
      <c r="J26" s="7">
        <f t="shared" ref="J26" si="129">SUM(G26:I26)</f>
        <v>522072.14000000013</v>
      </c>
      <c r="K26" s="16"/>
      <c r="L26" s="7">
        <f t="shared" ref="L26" si="130">B26+G26</f>
        <v>4566485.3500000006</v>
      </c>
      <c r="M26" s="7">
        <f t="shared" ref="M26" si="131">C26+H26</f>
        <v>-3692.89</v>
      </c>
      <c r="N26" s="7">
        <f t="shared" ref="N26" si="132">D26+I26</f>
        <v>-3967082.13</v>
      </c>
      <c r="O26" s="7">
        <f t="shared" ref="O26" si="133">E26+J26</f>
        <v>595710.33000000007</v>
      </c>
      <c r="P26" s="7"/>
      <c r="Q26" s="7">
        <f>ROUND(O26*0.1,2)+0.01</f>
        <v>59571.040000000001</v>
      </c>
      <c r="R26" s="7">
        <f t="shared" ref="R26" si="134">ROUND(Q26*0.15,2)</f>
        <v>8935.66</v>
      </c>
      <c r="S26" s="7">
        <f t="shared" ref="S26" si="135">ROUND(Q26*0.85,2)</f>
        <v>50635.38</v>
      </c>
    </row>
    <row r="27" spans="1:19" ht="15" customHeight="1" x14ac:dyDescent="0.25">
      <c r="A27" s="25">
        <f t="shared" si="13"/>
        <v>45234</v>
      </c>
      <c r="B27" s="7">
        <v>720647.85000000009</v>
      </c>
      <c r="C27" s="7">
        <v>-975</v>
      </c>
      <c r="D27" s="7">
        <v>-696338.22</v>
      </c>
      <c r="E27" s="7">
        <f t="shared" ref="E27" si="136">SUM(B27:D27)</f>
        <v>23334.630000000121</v>
      </c>
      <c r="F27" s="16"/>
      <c r="G27" s="7">
        <v>4450476.0999999996</v>
      </c>
      <c r="H27" s="7">
        <v>-6471.3899999999994</v>
      </c>
      <c r="I27" s="7">
        <v>-4208891.51</v>
      </c>
      <c r="J27" s="7">
        <f t="shared" ref="J27" si="137">SUM(G27:I27)</f>
        <v>235113.20000000019</v>
      </c>
      <c r="K27" s="16"/>
      <c r="L27" s="7">
        <f t="shared" ref="L27" si="138">B27+G27</f>
        <v>5171123.9499999993</v>
      </c>
      <c r="M27" s="7">
        <f t="shared" ref="M27" si="139">C27+H27</f>
        <v>-7446.3899999999994</v>
      </c>
      <c r="N27" s="7">
        <f t="shared" ref="N27" si="140">D27+I27</f>
        <v>-4905229.7299999995</v>
      </c>
      <c r="O27" s="7">
        <f t="shared" ref="O27" si="141">E27+J27</f>
        <v>258447.83000000031</v>
      </c>
      <c r="P27" s="7"/>
      <c r="Q27" s="7">
        <f>ROUND(O27*0.1,2)</f>
        <v>25844.78</v>
      </c>
      <c r="R27" s="7">
        <f t="shared" ref="R27" si="142">ROUND(Q27*0.15,2)</f>
        <v>3876.72</v>
      </c>
      <c r="S27" s="7">
        <f t="shared" ref="S27" si="143">ROUND(Q27*0.85,2)</f>
        <v>21968.06</v>
      </c>
    </row>
    <row r="28" spans="1:19" ht="15" customHeight="1" x14ac:dyDescent="0.25">
      <c r="A28" s="25">
        <f t="shared" si="13"/>
        <v>45241</v>
      </c>
      <c r="B28" s="7">
        <v>747126.65000000014</v>
      </c>
      <c r="C28" s="7">
        <v>-20</v>
      </c>
      <c r="D28" s="7">
        <v>-751379.21000000008</v>
      </c>
      <c r="E28" s="7">
        <f t="shared" ref="E28:E29" si="144">SUM(B28:D28)</f>
        <v>-4272.5599999999395</v>
      </c>
      <c r="F28" s="16"/>
      <c r="G28" s="7">
        <v>4438823.13</v>
      </c>
      <c r="H28" s="7">
        <v>-3265.1800000000003</v>
      </c>
      <c r="I28" s="7">
        <v>-3861585.24</v>
      </c>
      <c r="J28" s="7">
        <f t="shared" ref="J28:J29" si="145">SUM(G28:I28)</f>
        <v>573972.71</v>
      </c>
      <c r="K28" s="16"/>
      <c r="L28" s="7">
        <f t="shared" ref="L28:L29" si="146">B28+G28</f>
        <v>5185949.78</v>
      </c>
      <c r="M28" s="7">
        <f t="shared" ref="M28:M29" si="147">C28+H28</f>
        <v>-3285.1800000000003</v>
      </c>
      <c r="N28" s="7">
        <f t="shared" ref="N28:N29" si="148">D28+I28</f>
        <v>-4612964.45</v>
      </c>
      <c r="O28" s="7">
        <f t="shared" ref="O28:O29" si="149">E28+J28</f>
        <v>569700.15</v>
      </c>
      <c r="P28" s="7"/>
      <c r="Q28" s="7">
        <f>ROUND(O28*0.1,2)</f>
        <v>56970.02</v>
      </c>
      <c r="R28" s="7">
        <f t="shared" ref="R28:R29" si="150">ROUND(Q28*0.15,2)</f>
        <v>8545.5</v>
      </c>
      <c r="S28" s="7">
        <f t="shared" ref="S28:S29" si="151">ROUND(Q28*0.85,2)</f>
        <v>48424.52</v>
      </c>
    </row>
    <row r="29" spans="1:19" ht="15" customHeight="1" x14ac:dyDescent="0.25">
      <c r="A29" s="25">
        <f t="shared" si="13"/>
        <v>45248</v>
      </c>
      <c r="B29" s="7">
        <v>606794.18000000005</v>
      </c>
      <c r="C29" s="7">
        <v>-450</v>
      </c>
      <c r="D29" s="7">
        <v>-628231.92000000004</v>
      </c>
      <c r="E29" s="7">
        <f t="shared" si="144"/>
        <v>-21887.739999999991</v>
      </c>
      <c r="F29" s="16"/>
      <c r="G29" s="7">
        <v>5259690.99</v>
      </c>
      <c r="H29" s="7">
        <v>-6513.36</v>
      </c>
      <c r="I29" s="7">
        <v>-4424765.51</v>
      </c>
      <c r="J29" s="7">
        <f t="shared" si="145"/>
        <v>828412.12000000011</v>
      </c>
      <c r="K29" s="16"/>
      <c r="L29" s="7">
        <f t="shared" si="146"/>
        <v>5866485.1699999999</v>
      </c>
      <c r="M29" s="7">
        <f t="shared" si="147"/>
        <v>-6963.36</v>
      </c>
      <c r="N29" s="7">
        <f t="shared" si="148"/>
        <v>-5052997.43</v>
      </c>
      <c r="O29" s="7">
        <f t="shared" si="149"/>
        <v>806524.38000000012</v>
      </c>
      <c r="P29" s="7"/>
      <c r="Q29" s="7">
        <f>ROUND(O29*0.1,2)</f>
        <v>80652.44</v>
      </c>
      <c r="R29" s="7">
        <f t="shared" si="150"/>
        <v>12097.87</v>
      </c>
      <c r="S29" s="7">
        <f t="shared" si="151"/>
        <v>68554.570000000007</v>
      </c>
    </row>
    <row r="30" spans="1:19" ht="15" customHeight="1" x14ac:dyDescent="0.25">
      <c r="A30" s="25">
        <f t="shared" si="13"/>
        <v>45255</v>
      </c>
      <c r="B30" s="7">
        <v>710863.26</v>
      </c>
      <c r="C30" s="7">
        <v>-120</v>
      </c>
      <c r="D30" s="7">
        <v>-644424.44999999995</v>
      </c>
      <c r="E30" s="7">
        <f t="shared" ref="E30" si="152">SUM(B30:D30)</f>
        <v>66318.810000000056</v>
      </c>
      <c r="F30" s="16"/>
      <c r="G30" s="7">
        <v>7180176.3500000006</v>
      </c>
      <c r="H30" s="7">
        <v>-5543.33</v>
      </c>
      <c r="I30" s="7">
        <v>-6632022.4900000002</v>
      </c>
      <c r="J30" s="7">
        <f t="shared" ref="J30" si="153">SUM(G30:I30)</f>
        <v>542610.53000000026</v>
      </c>
      <c r="K30" s="16"/>
      <c r="L30" s="7">
        <f t="shared" ref="L30" si="154">B30+G30</f>
        <v>7891039.6100000003</v>
      </c>
      <c r="M30" s="7">
        <f t="shared" ref="M30" si="155">C30+H30</f>
        <v>-5663.33</v>
      </c>
      <c r="N30" s="7">
        <f t="shared" ref="N30" si="156">D30+I30</f>
        <v>-7276446.9400000004</v>
      </c>
      <c r="O30" s="7">
        <f t="shared" ref="O30" si="157">E30+J30</f>
        <v>608929.34000000032</v>
      </c>
      <c r="P30" s="7"/>
      <c r="Q30" s="7">
        <f>ROUND(O30*0.1,2)+0.01</f>
        <v>60892.94</v>
      </c>
      <c r="R30" s="7">
        <f t="shared" ref="R30" si="158">ROUND(Q30*0.15,2)</f>
        <v>9133.94</v>
      </c>
      <c r="S30" s="7">
        <f t="shared" ref="S30" si="159">ROUND(Q30*0.85,2)</f>
        <v>51759</v>
      </c>
    </row>
    <row r="31" spans="1:19" ht="15" customHeight="1" x14ac:dyDescent="0.25">
      <c r="A31" s="25">
        <f t="shared" si="13"/>
        <v>45262</v>
      </c>
      <c r="B31" s="7">
        <v>581430.29</v>
      </c>
      <c r="C31" s="7">
        <v>-11034</v>
      </c>
      <c r="D31" s="7">
        <v>-369049.46</v>
      </c>
      <c r="E31" s="7">
        <f t="shared" ref="E31" si="160">SUM(B31:D31)</f>
        <v>201346.83000000002</v>
      </c>
      <c r="F31" s="16"/>
      <c r="G31" s="7">
        <v>5513517.1399999997</v>
      </c>
      <c r="H31" s="7">
        <v>-7191.26</v>
      </c>
      <c r="I31" s="7">
        <v>-4994212.8999999994</v>
      </c>
      <c r="J31" s="7">
        <f t="shared" ref="J31" si="161">SUM(G31:I31)</f>
        <v>512112.98000000045</v>
      </c>
      <c r="K31" s="16"/>
      <c r="L31" s="7">
        <f t="shared" ref="L31" si="162">B31+G31</f>
        <v>6094947.4299999997</v>
      </c>
      <c r="M31" s="7">
        <f t="shared" ref="M31" si="163">C31+H31</f>
        <v>-18225.260000000002</v>
      </c>
      <c r="N31" s="7">
        <f t="shared" ref="N31" si="164">D31+I31</f>
        <v>-5363262.3599999994</v>
      </c>
      <c r="O31" s="7">
        <f t="shared" ref="O31" si="165">E31+J31</f>
        <v>713459.81000000052</v>
      </c>
      <c r="P31" s="7"/>
      <c r="Q31" s="7">
        <f>ROUND(O31*0.1,2)</f>
        <v>71345.98</v>
      </c>
      <c r="R31" s="7">
        <f t="shared" ref="R31" si="166">ROUND(Q31*0.15,2)</f>
        <v>10701.9</v>
      </c>
      <c r="S31" s="7">
        <f t="shared" ref="S31" si="167">ROUND(Q31*0.85,2)</f>
        <v>60644.08</v>
      </c>
    </row>
    <row r="32" spans="1:19" ht="15" customHeight="1" x14ac:dyDescent="0.25">
      <c r="A32" s="25">
        <f t="shared" si="13"/>
        <v>45269</v>
      </c>
      <c r="B32" s="7">
        <v>515569.02000000008</v>
      </c>
      <c r="C32" s="7">
        <v>0</v>
      </c>
      <c r="D32" s="7">
        <v>-495376.2</v>
      </c>
      <c r="E32" s="7">
        <f t="shared" ref="E32" si="168">SUM(B32:D32)</f>
        <v>20192.820000000065</v>
      </c>
      <c r="F32" s="16"/>
      <c r="G32" s="7">
        <v>4291269.21</v>
      </c>
      <c r="H32" s="7">
        <v>-2806.0299999999997</v>
      </c>
      <c r="I32" s="7">
        <v>-3901111.5</v>
      </c>
      <c r="J32" s="7">
        <f t="shared" ref="J32" si="169">SUM(G32:I32)</f>
        <v>387351.6799999997</v>
      </c>
      <c r="K32" s="16"/>
      <c r="L32" s="7">
        <f t="shared" ref="L32" si="170">B32+G32</f>
        <v>4806838.2300000004</v>
      </c>
      <c r="M32" s="7">
        <f t="shared" ref="M32" si="171">C32+H32</f>
        <v>-2806.0299999999997</v>
      </c>
      <c r="N32" s="7">
        <f t="shared" ref="N32" si="172">D32+I32</f>
        <v>-4396487.7</v>
      </c>
      <c r="O32" s="7">
        <f t="shared" ref="O32" si="173">E32+J32</f>
        <v>407544.49999999977</v>
      </c>
      <c r="P32" s="7"/>
      <c r="Q32" s="7">
        <f>ROUND(O32*0.1,2)</f>
        <v>40754.449999999997</v>
      </c>
      <c r="R32" s="7">
        <f t="shared" ref="R32" si="174">ROUND(Q32*0.15,2)</f>
        <v>6113.17</v>
      </c>
      <c r="S32" s="7">
        <f t="shared" ref="S32" si="175">ROUND(Q32*0.85,2)</f>
        <v>34641.279999999999</v>
      </c>
    </row>
    <row r="33" spans="1:19" ht="15" customHeight="1" x14ac:dyDescent="0.25">
      <c r="A33" s="25">
        <f t="shared" si="13"/>
        <v>45276</v>
      </c>
      <c r="B33" s="7">
        <v>570032.94999999995</v>
      </c>
      <c r="C33" s="7">
        <v>0</v>
      </c>
      <c r="D33" s="7">
        <v>-395384.78</v>
      </c>
      <c r="E33" s="7">
        <f t="shared" ref="E33" si="176">SUM(B33:D33)</f>
        <v>174648.16999999993</v>
      </c>
      <c r="F33" s="16"/>
      <c r="G33" s="7">
        <v>5009260.5999999996</v>
      </c>
      <c r="H33" s="7">
        <v>-5085.76</v>
      </c>
      <c r="I33" s="7">
        <v>-4262554.7699999996</v>
      </c>
      <c r="J33" s="7">
        <f t="shared" ref="J33" si="177">SUM(G33:I33)</f>
        <v>741620.0700000003</v>
      </c>
      <c r="K33" s="16"/>
      <c r="L33" s="7">
        <f t="shared" ref="L33" si="178">B33+G33</f>
        <v>5579293.5499999998</v>
      </c>
      <c r="M33" s="7">
        <f t="shared" ref="M33" si="179">C33+H33</f>
        <v>-5085.76</v>
      </c>
      <c r="N33" s="7">
        <f t="shared" ref="N33" si="180">D33+I33</f>
        <v>-4657939.55</v>
      </c>
      <c r="O33" s="7">
        <f t="shared" ref="O33" si="181">E33+J33</f>
        <v>916268.24000000022</v>
      </c>
      <c r="P33" s="7"/>
      <c r="Q33" s="7">
        <f>ROUND(O33*0.1,2)</f>
        <v>91626.82</v>
      </c>
      <c r="R33" s="7">
        <f t="shared" ref="R33" si="182">ROUND(Q33*0.15,2)</f>
        <v>13744.02</v>
      </c>
      <c r="S33" s="7">
        <f t="shared" ref="S33" si="183">ROUND(Q33*0.85,2)</f>
        <v>77882.8</v>
      </c>
    </row>
    <row r="34" spans="1:19" ht="15" customHeight="1" x14ac:dyDescent="0.25">
      <c r="A34" s="25">
        <f t="shared" si="13"/>
        <v>45283</v>
      </c>
      <c r="B34" s="7">
        <v>547168.49</v>
      </c>
      <c r="C34" s="7">
        <v>-115</v>
      </c>
      <c r="D34" s="7">
        <v>-509591.22</v>
      </c>
      <c r="E34" s="7">
        <f t="shared" ref="E34" si="184">SUM(B34:D34)</f>
        <v>37462.270000000019</v>
      </c>
      <c r="F34" s="16"/>
      <c r="G34" s="7">
        <v>5221444.09</v>
      </c>
      <c r="H34" s="7">
        <v>-5643.3</v>
      </c>
      <c r="I34" s="7">
        <v>-4547184.3500000006</v>
      </c>
      <c r="J34" s="7">
        <f t="shared" ref="J34" si="185">SUM(G34:I34)</f>
        <v>668616.43999999948</v>
      </c>
      <c r="K34" s="16"/>
      <c r="L34" s="7">
        <f t="shared" ref="L34" si="186">B34+G34</f>
        <v>5768612.5800000001</v>
      </c>
      <c r="M34" s="7">
        <f t="shared" ref="M34" si="187">C34+H34</f>
        <v>-5758.3</v>
      </c>
      <c r="N34" s="7">
        <f t="shared" ref="N34" si="188">D34+I34</f>
        <v>-5056775.57</v>
      </c>
      <c r="O34" s="7">
        <f t="shared" ref="O34" si="189">E34+J34</f>
        <v>706078.7099999995</v>
      </c>
      <c r="P34" s="7"/>
      <c r="Q34" s="7">
        <f>ROUND(O34*0.1,2)+0.01</f>
        <v>70607.87999999999</v>
      </c>
      <c r="R34" s="7">
        <f t="shared" ref="R34" si="190">ROUND(Q34*0.15,2)</f>
        <v>10591.18</v>
      </c>
      <c r="S34" s="7">
        <f t="shared" ref="S34" si="191">ROUND(Q34*0.85,2)</f>
        <v>60016.7</v>
      </c>
    </row>
    <row r="35" spans="1:19" ht="15" customHeight="1" x14ac:dyDescent="0.25">
      <c r="A35" s="25">
        <f t="shared" si="13"/>
        <v>45290</v>
      </c>
      <c r="B35" s="7">
        <v>777717.13</v>
      </c>
      <c r="C35" s="7">
        <v>-260</v>
      </c>
      <c r="D35" s="7">
        <v>-583641.63</v>
      </c>
      <c r="E35" s="7">
        <f t="shared" ref="E35" si="192">SUM(B35:D35)</f>
        <v>193815.5</v>
      </c>
      <c r="F35" s="16"/>
      <c r="G35" s="7">
        <v>6706575.620000001</v>
      </c>
      <c r="H35" s="7">
        <v>-4713.25</v>
      </c>
      <c r="I35" s="7">
        <v>-6182877.8899999987</v>
      </c>
      <c r="J35" s="7">
        <f t="shared" ref="J35" si="193">SUM(G35:I35)</f>
        <v>518984.48000000231</v>
      </c>
      <c r="K35" s="16"/>
      <c r="L35" s="7">
        <f t="shared" ref="L35" si="194">B35+G35</f>
        <v>7484292.7500000009</v>
      </c>
      <c r="M35" s="7">
        <f t="shared" ref="M35" si="195">C35+H35</f>
        <v>-4973.25</v>
      </c>
      <c r="N35" s="7">
        <f t="shared" ref="N35" si="196">D35+I35</f>
        <v>-6766519.5199999986</v>
      </c>
      <c r="O35" s="7">
        <f t="shared" ref="O35" si="197">E35+J35</f>
        <v>712799.98000000231</v>
      </c>
      <c r="P35" s="7"/>
      <c r="Q35" s="7">
        <f>ROUND(O35*0.1,2)</f>
        <v>71280</v>
      </c>
      <c r="R35" s="7">
        <f t="shared" ref="R35" si="198">ROUND(Q35*0.15,2)</f>
        <v>10692</v>
      </c>
      <c r="S35" s="7">
        <f t="shared" ref="S35" si="199">ROUND(Q35*0.85,2)</f>
        <v>60588</v>
      </c>
    </row>
    <row r="36" spans="1:19" ht="15" customHeight="1" x14ac:dyDescent="0.25">
      <c r="A36" s="25">
        <f t="shared" si="13"/>
        <v>45297</v>
      </c>
      <c r="B36" s="7">
        <v>540924.97</v>
      </c>
      <c r="C36" s="7">
        <v>0</v>
      </c>
      <c r="D36" s="7">
        <v>-581815.16</v>
      </c>
      <c r="E36" s="7">
        <f t="shared" ref="E36" si="200">SUM(B36:D36)</f>
        <v>-40890.190000000061</v>
      </c>
      <c r="F36" s="16"/>
      <c r="G36" s="7">
        <v>4561377.8199999994</v>
      </c>
      <c r="H36" s="7">
        <v>-2410.86</v>
      </c>
      <c r="I36" s="7">
        <v>-4226649.91</v>
      </c>
      <c r="J36" s="7">
        <f t="shared" ref="J36" si="201">SUM(G36:I36)</f>
        <v>332317.04999999888</v>
      </c>
      <c r="K36" s="16"/>
      <c r="L36" s="7">
        <f t="shared" ref="L36" si="202">B36+G36</f>
        <v>5102302.7899999991</v>
      </c>
      <c r="M36" s="7">
        <f t="shared" ref="M36" si="203">C36+H36</f>
        <v>-2410.86</v>
      </c>
      <c r="N36" s="7">
        <f t="shared" ref="N36" si="204">D36+I36</f>
        <v>-4808465.07</v>
      </c>
      <c r="O36" s="7">
        <f t="shared" ref="O36" si="205">E36+J36</f>
        <v>291426.85999999882</v>
      </c>
      <c r="P36" s="7"/>
      <c r="Q36" s="7">
        <f>ROUND(O36*0.1,2)</f>
        <v>29142.69</v>
      </c>
      <c r="R36" s="7">
        <f t="shared" ref="R36" si="206">ROUND(Q36*0.15,2)</f>
        <v>4371.3999999999996</v>
      </c>
      <c r="S36" s="7">
        <f t="shared" ref="S36" si="207">ROUND(Q36*0.85,2)</f>
        <v>24771.29</v>
      </c>
    </row>
    <row r="37" spans="1:19" ht="15" customHeight="1" x14ac:dyDescent="0.25">
      <c r="A37" s="25">
        <f t="shared" si="13"/>
        <v>45304</v>
      </c>
      <c r="B37" s="7">
        <v>842245.39999999991</v>
      </c>
      <c r="C37" s="7">
        <v>0</v>
      </c>
      <c r="D37" s="7">
        <v>-714549.79999999993</v>
      </c>
      <c r="E37" s="7">
        <f t="shared" ref="E37" si="208">SUM(B37:D37)</f>
        <v>127695.59999999998</v>
      </c>
      <c r="F37" s="16"/>
      <c r="G37" s="7">
        <v>4888356.2699999996</v>
      </c>
      <c r="H37" s="7">
        <v>-7999.6</v>
      </c>
      <c r="I37" s="7">
        <v>-4221523.78</v>
      </c>
      <c r="J37" s="7">
        <f t="shared" ref="J37" si="209">SUM(G37:I37)</f>
        <v>658832.88999999966</v>
      </c>
      <c r="K37" s="16"/>
      <c r="L37" s="7">
        <f t="shared" ref="L37" si="210">B37+G37</f>
        <v>5730601.6699999999</v>
      </c>
      <c r="M37" s="7">
        <f t="shared" ref="M37" si="211">C37+H37</f>
        <v>-7999.6</v>
      </c>
      <c r="N37" s="7">
        <f t="shared" ref="N37" si="212">D37+I37</f>
        <v>-4936073.58</v>
      </c>
      <c r="O37" s="7">
        <f t="shared" ref="O37" si="213">E37+J37</f>
        <v>786528.48999999964</v>
      </c>
      <c r="P37" s="7"/>
      <c r="Q37" s="7">
        <f>ROUND(O37*0.1,2)-0.01</f>
        <v>78652.840000000011</v>
      </c>
      <c r="R37" s="7">
        <f t="shared" ref="R37" si="214">ROUND(Q37*0.15,2)</f>
        <v>11797.93</v>
      </c>
      <c r="S37" s="7">
        <f t="shared" ref="S37" si="215">ROUND(Q37*0.85,2)</f>
        <v>66854.91</v>
      </c>
    </row>
    <row r="38" spans="1:19" ht="15" customHeight="1" x14ac:dyDescent="0.25">
      <c r="A38" s="25">
        <f t="shared" si="13"/>
        <v>45311</v>
      </c>
      <c r="B38" s="7">
        <v>887579.05999999994</v>
      </c>
      <c r="C38" s="7">
        <v>-125</v>
      </c>
      <c r="D38" s="7">
        <v>-577483.86</v>
      </c>
      <c r="E38" s="7">
        <f t="shared" ref="E38" si="216">SUM(B38:D38)</f>
        <v>309970.19999999995</v>
      </c>
      <c r="F38" s="16"/>
      <c r="G38" s="7">
        <v>4815701.8600000003</v>
      </c>
      <c r="H38" s="7">
        <v>-9262.8900000000012</v>
      </c>
      <c r="I38" s="7">
        <v>-4005038.8800000004</v>
      </c>
      <c r="J38" s="7">
        <f t="shared" ref="J38" si="217">SUM(G38:I38)</f>
        <v>801400.09000000032</v>
      </c>
      <c r="K38" s="16"/>
      <c r="L38" s="7">
        <f t="shared" ref="L38" si="218">B38+G38</f>
        <v>5703280.9199999999</v>
      </c>
      <c r="M38" s="7">
        <f t="shared" ref="M38" si="219">C38+H38</f>
        <v>-9387.8900000000012</v>
      </c>
      <c r="N38" s="7">
        <f t="shared" ref="N38" si="220">D38+I38</f>
        <v>-4582522.74</v>
      </c>
      <c r="O38" s="7">
        <f t="shared" ref="O38" si="221">E38+J38</f>
        <v>1111370.2900000003</v>
      </c>
      <c r="P38" s="7"/>
      <c r="Q38" s="7">
        <f>ROUND(O38*0.1,2)</f>
        <v>111137.03</v>
      </c>
      <c r="R38" s="7">
        <f t="shared" ref="R38" si="222">ROUND(Q38*0.15,2)</f>
        <v>16670.55</v>
      </c>
      <c r="S38" s="7">
        <f t="shared" ref="S38" si="223">ROUND(Q38*0.85,2)</f>
        <v>94466.48</v>
      </c>
    </row>
    <row r="39" spans="1:19" ht="15" customHeight="1" x14ac:dyDescent="0.25">
      <c r="A39" s="25">
        <f t="shared" si="13"/>
        <v>45318</v>
      </c>
      <c r="B39" s="7">
        <v>618375.1</v>
      </c>
      <c r="C39" s="7">
        <v>-155</v>
      </c>
      <c r="D39" s="7">
        <v>-670270.43999999994</v>
      </c>
      <c r="E39" s="7">
        <f t="shared" ref="E39" si="224">SUM(B39:D39)</f>
        <v>-52050.339999999967</v>
      </c>
      <c r="F39" s="16"/>
      <c r="G39" s="7">
        <v>4014842.5700000003</v>
      </c>
      <c r="H39" s="7">
        <v>-14525.11</v>
      </c>
      <c r="I39" s="7">
        <v>-3725457.13</v>
      </c>
      <c r="J39" s="7">
        <f t="shared" ref="J39" si="225">SUM(G39:I39)</f>
        <v>274860.33000000054</v>
      </c>
      <c r="K39" s="16"/>
      <c r="L39" s="7">
        <f t="shared" ref="L39" si="226">B39+G39</f>
        <v>4633217.67</v>
      </c>
      <c r="M39" s="7">
        <f t="shared" ref="M39" si="227">C39+H39</f>
        <v>-14680.11</v>
      </c>
      <c r="N39" s="7">
        <f t="shared" ref="N39" si="228">D39+I39</f>
        <v>-4395727.57</v>
      </c>
      <c r="O39" s="7">
        <f t="shared" ref="O39" si="229">E39+J39</f>
        <v>222809.99000000057</v>
      </c>
      <c r="P39" s="7"/>
      <c r="Q39" s="7">
        <f>ROUND(O39*0.1,2)</f>
        <v>22281</v>
      </c>
      <c r="R39" s="7">
        <f t="shared" ref="R39" si="230">ROUND(Q39*0.15,2)</f>
        <v>3342.15</v>
      </c>
      <c r="S39" s="7">
        <f t="shared" ref="S39" si="231">ROUND(Q39*0.85,2)</f>
        <v>18938.849999999999</v>
      </c>
    </row>
    <row r="40" spans="1:19" ht="15" customHeight="1" x14ac:dyDescent="0.25">
      <c r="A40" s="25">
        <f t="shared" si="13"/>
        <v>45325</v>
      </c>
      <c r="B40" s="7">
        <v>578659.27</v>
      </c>
      <c r="C40" s="7">
        <v>0</v>
      </c>
      <c r="D40" s="7">
        <v>-572022.59</v>
      </c>
      <c r="E40" s="7">
        <f t="shared" ref="E40" si="232">SUM(B40:D40)</f>
        <v>6636.6800000000512</v>
      </c>
      <c r="F40" s="16"/>
      <c r="G40" s="7">
        <v>4140230.7500000005</v>
      </c>
      <c r="H40" s="7">
        <v>-15229.68</v>
      </c>
      <c r="I40" s="7">
        <v>-3656232.56</v>
      </c>
      <c r="J40" s="7">
        <f t="shared" ref="J40" si="233">SUM(G40:I40)</f>
        <v>468768.51000000024</v>
      </c>
      <c r="K40" s="16"/>
      <c r="L40" s="7">
        <f t="shared" ref="L40" si="234">B40+G40</f>
        <v>4718890.0200000005</v>
      </c>
      <c r="M40" s="7">
        <f t="shared" ref="M40" si="235">C40+H40</f>
        <v>-15229.68</v>
      </c>
      <c r="N40" s="7">
        <f t="shared" ref="N40" si="236">D40+I40</f>
        <v>-4228255.1500000004</v>
      </c>
      <c r="O40" s="7">
        <f t="shared" ref="O40" si="237">E40+J40</f>
        <v>475405.19000000029</v>
      </c>
      <c r="P40" s="7"/>
      <c r="Q40" s="7">
        <f>ROUND(O40*0.1,2)-0.01</f>
        <v>47540.509999999995</v>
      </c>
      <c r="R40" s="7">
        <f t="shared" ref="R40" si="238">ROUND(Q40*0.15,2)</f>
        <v>7131.08</v>
      </c>
      <c r="S40" s="7">
        <f t="shared" ref="S40" si="239">ROUND(Q40*0.85,2)</f>
        <v>40409.43</v>
      </c>
    </row>
    <row r="41" spans="1:19" ht="15" customHeight="1" x14ac:dyDescent="0.25">
      <c r="A41" s="25">
        <f t="shared" si="13"/>
        <v>45332</v>
      </c>
      <c r="B41" s="7">
        <v>646673.89</v>
      </c>
      <c r="C41" s="7">
        <v>-1084</v>
      </c>
      <c r="D41" s="7">
        <v>-487371.38000000006</v>
      </c>
      <c r="E41" s="7">
        <f t="shared" ref="E41" si="240">SUM(B41:D41)</f>
        <v>158218.50999999995</v>
      </c>
      <c r="F41" s="16"/>
      <c r="G41" s="7">
        <v>3619399.2699999996</v>
      </c>
      <c r="H41" s="7">
        <v>-10635.71</v>
      </c>
      <c r="I41" s="7">
        <v>-2951915.82</v>
      </c>
      <c r="J41" s="7">
        <f t="shared" ref="J41" si="241">SUM(G41:I41)</f>
        <v>656847.73999999976</v>
      </c>
      <c r="K41" s="16"/>
      <c r="L41" s="7">
        <f t="shared" ref="L41" si="242">B41+G41</f>
        <v>4266073.1599999992</v>
      </c>
      <c r="M41" s="7">
        <f t="shared" ref="M41" si="243">C41+H41</f>
        <v>-11719.71</v>
      </c>
      <c r="N41" s="7">
        <f t="shared" ref="N41" si="244">D41+I41</f>
        <v>-3439287.1999999997</v>
      </c>
      <c r="O41" s="7">
        <f t="shared" ref="O41" si="245">E41+J41</f>
        <v>815066.24999999977</v>
      </c>
      <c r="P41" s="7"/>
      <c r="Q41" s="7">
        <f>ROUND(O41*0.1,2)</f>
        <v>81506.63</v>
      </c>
      <c r="R41" s="7">
        <f t="shared" ref="R41" si="246">ROUND(Q41*0.15,2)</f>
        <v>12225.99</v>
      </c>
      <c r="S41" s="7">
        <f t="shared" ref="S41" si="247">ROUND(Q41*0.85,2)</f>
        <v>69280.639999999999</v>
      </c>
    </row>
    <row r="42" spans="1:19" ht="15" customHeight="1" x14ac:dyDescent="0.25">
      <c r="A42" s="25">
        <f t="shared" si="13"/>
        <v>45339</v>
      </c>
      <c r="B42" s="7">
        <v>468065.56</v>
      </c>
      <c r="C42" s="7">
        <v>-1110</v>
      </c>
      <c r="D42" s="7">
        <v>-583749.89</v>
      </c>
      <c r="E42" s="7">
        <f t="shared" ref="E42" si="248">SUM(B42:D42)</f>
        <v>-116794.33000000002</v>
      </c>
      <c r="F42" s="16"/>
      <c r="G42" s="7">
        <v>4375862.8599999994</v>
      </c>
      <c r="H42" s="7">
        <v>-12905.24</v>
      </c>
      <c r="I42" s="7">
        <v>-4203108.1500000004</v>
      </c>
      <c r="J42" s="7">
        <f t="shared" ref="J42" si="249">SUM(G42:I42)</f>
        <v>159849.46999999881</v>
      </c>
      <c r="K42" s="16"/>
      <c r="L42" s="7">
        <f t="shared" ref="L42" si="250">B42+G42</f>
        <v>4843928.419999999</v>
      </c>
      <c r="M42" s="7">
        <f t="shared" ref="M42" si="251">C42+H42</f>
        <v>-14015.24</v>
      </c>
      <c r="N42" s="7">
        <f t="shared" ref="N42" si="252">D42+I42</f>
        <v>-4786858.04</v>
      </c>
      <c r="O42" s="7">
        <f t="shared" ref="O42" si="253">E42+J42</f>
        <v>43055.139999998792</v>
      </c>
      <c r="P42" s="7"/>
      <c r="Q42" s="7">
        <f>ROUND(O42*0.1,2)+0.01</f>
        <v>4305.5200000000004</v>
      </c>
      <c r="R42" s="7">
        <f t="shared" ref="R42" si="254">ROUND(Q42*0.15,2)</f>
        <v>645.83000000000004</v>
      </c>
      <c r="S42" s="7">
        <f t="shared" ref="S42" si="255">ROUND(Q42*0.85,2)</f>
        <v>3659.69</v>
      </c>
    </row>
    <row r="43" spans="1:19" ht="15" customHeight="1" x14ac:dyDescent="0.25">
      <c r="A43" s="25">
        <f t="shared" si="13"/>
        <v>45346</v>
      </c>
      <c r="B43" s="7">
        <v>349212.22</v>
      </c>
      <c r="C43" s="7">
        <v>0</v>
      </c>
      <c r="D43" s="7">
        <v>-354065.94</v>
      </c>
      <c r="E43" s="7">
        <f t="shared" ref="E43" si="256">SUM(B43:D43)</f>
        <v>-4853.7200000000303</v>
      </c>
      <c r="F43" s="16"/>
      <c r="G43" s="7">
        <v>3852206.9</v>
      </c>
      <c r="H43" s="7">
        <v>-8648.7900000000009</v>
      </c>
      <c r="I43" s="7">
        <v>-3391429.27</v>
      </c>
      <c r="J43" s="7">
        <f t="shared" ref="J43" si="257">SUM(G43:I43)</f>
        <v>452128.83999999985</v>
      </c>
      <c r="K43" s="16"/>
      <c r="L43" s="7">
        <f t="shared" ref="L43" si="258">B43+G43</f>
        <v>4201419.12</v>
      </c>
      <c r="M43" s="7">
        <f t="shared" ref="M43" si="259">C43+H43</f>
        <v>-8648.7900000000009</v>
      </c>
      <c r="N43" s="7">
        <f t="shared" ref="N43" si="260">D43+I43</f>
        <v>-3745495.21</v>
      </c>
      <c r="O43" s="7">
        <f t="shared" ref="O43" si="261">E43+J43</f>
        <v>447275.11999999982</v>
      </c>
      <c r="P43" s="7"/>
      <c r="Q43" s="7">
        <f>ROUND(O43*0.1,2)+0.01</f>
        <v>44727.520000000004</v>
      </c>
      <c r="R43" s="7">
        <f t="shared" ref="R43" si="262">ROUND(Q43*0.15,2)</f>
        <v>6709.13</v>
      </c>
      <c r="S43" s="7">
        <f t="shared" ref="S43" si="263">ROUND(Q43*0.85,2)</f>
        <v>38018.39</v>
      </c>
    </row>
    <row r="44" spans="1:19" ht="15" customHeight="1" x14ac:dyDescent="0.25">
      <c r="A44" s="25">
        <f t="shared" si="13"/>
        <v>45353</v>
      </c>
      <c r="B44" s="7">
        <v>351468.86</v>
      </c>
      <c r="C44" s="7">
        <v>-588.94000000000005</v>
      </c>
      <c r="D44" s="7">
        <v>-351491.05</v>
      </c>
      <c r="E44" s="7">
        <f t="shared" ref="E44" si="264">SUM(B44:D44)</f>
        <v>-611.13000000000466</v>
      </c>
      <c r="F44" s="16"/>
      <c r="G44" s="7">
        <v>3538590.4400000004</v>
      </c>
      <c r="H44" s="7">
        <v>-10172.869999999999</v>
      </c>
      <c r="I44" s="7">
        <v>-3303530.75</v>
      </c>
      <c r="J44" s="7">
        <f t="shared" ref="J44" si="265">SUM(G44:I44)</f>
        <v>224886.8200000003</v>
      </c>
      <c r="K44" s="16"/>
      <c r="L44" s="7">
        <f t="shared" ref="L44" si="266">B44+G44</f>
        <v>3890059.3000000003</v>
      </c>
      <c r="M44" s="7">
        <f t="shared" ref="M44" si="267">C44+H44</f>
        <v>-10761.81</v>
      </c>
      <c r="N44" s="7">
        <f t="shared" ref="N44" si="268">D44+I44</f>
        <v>-3655021.8</v>
      </c>
      <c r="O44" s="7">
        <f t="shared" ref="O44" si="269">E44+J44</f>
        <v>224275.69000000029</v>
      </c>
      <c r="P44" s="7"/>
      <c r="Q44" s="7">
        <f>ROUND(O44*0.1,2)+0.02</f>
        <v>22427.59</v>
      </c>
      <c r="R44" s="7">
        <f t="shared" ref="R44" si="270">ROUND(Q44*0.15,2)</f>
        <v>3364.14</v>
      </c>
      <c r="S44" s="7">
        <f t="shared" ref="S44" si="271">ROUND(Q44*0.85,2)</f>
        <v>19063.45</v>
      </c>
    </row>
    <row r="45" spans="1:19" ht="15" customHeight="1" x14ac:dyDescent="0.25">
      <c r="A45" s="25">
        <f t="shared" si="13"/>
        <v>45360</v>
      </c>
      <c r="B45" s="7">
        <v>530455.72</v>
      </c>
      <c r="C45" s="7">
        <v>-30</v>
      </c>
      <c r="D45" s="7">
        <v>-440912.31000000006</v>
      </c>
      <c r="E45" s="7">
        <f t="shared" ref="E45" si="272">SUM(B45:D45)</f>
        <v>89513.409999999916</v>
      </c>
      <c r="F45" s="16"/>
      <c r="G45" s="7">
        <v>3825807.7099999995</v>
      </c>
      <c r="H45" s="7">
        <v>-12432.240000000002</v>
      </c>
      <c r="I45" s="7">
        <v>-3543374.6699999995</v>
      </c>
      <c r="J45" s="7">
        <f t="shared" ref="J45" si="273">SUM(G45:I45)</f>
        <v>270000.79999999981</v>
      </c>
      <c r="K45" s="16"/>
      <c r="L45" s="7">
        <f t="shared" ref="L45" si="274">B45+G45</f>
        <v>4356263.43</v>
      </c>
      <c r="M45" s="7">
        <f t="shared" ref="M45" si="275">C45+H45</f>
        <v>-12462.240000000002</v>
      </c>
      <c r="N45" s="7">
        <f t="shared" ref="N45" si="276">D45+I45</f>
        <v>-3984286.9799999995</v>
      </c>
      <c r="O45" s="7">
        <f t="shared" ref="O45" si="277">E45+J45</f>
        <v>359514.20999999973</v>
      </c>
      <c r="P45" s="7"/>
      <c r="Q45" s="7">
        <f>ROUND(O45*0.1,2)</f>
        <v>35951.42</v>
      </c>
      <c r="R45" s="7">
        <f t="shared" ref="R45" si="278">ROUND(Q45*0.15,2)</f>
        <v>5392.71</v>
      </c>
      <c r="S45" s="7">
        <f t="shared" ref="S45" si="279">ROUND(Q45*0.85,2)</f>
        <v>30558.71</v>
      </c>
    </row>
    <row r="46" spans="1:19" ht="15" customHeight="1" x14ac:dyDescent="0.25">
      <c r="A46" s="25">
        <f t="shared" si="13"/>
        <v>45367</v>
      </c>
      <c r="B46" s="7">
        <v>499094.12999999995</v>
      </c>
      <c r="C46" s="7">
        <v>-1440</v>
      </c>
      <c r="D46" s="7">
        <v>-459616.64000000007</v>
      </c>
      <c r="E46" s="7">
        <f t="shared" ref="E46" si="280">SUM(B46:D46)</f>
        <v>38037.489999999874</v>
      </c>
      <c r="F46" s="16"/>
      <c r="G46" s="7">
        <v>3901613.1199999996</v>
      </c>
      <c r="H46" s="7">
        <v>-8994.4</v>
      </c>
      <c r="I46" s="7">
        <v>-3311756.8300000005</v>
      </c>
      <c r="J46" s="7">
        <f t="shared" ref="J46" si="281">SUM(G46:I46)</f>
        <v>580861.8899999992</v>
      </c>
      <c r="K46" s="16"/>
      <c r="L46" s="7">
        <f t="shared" ref="L46" si="282">B46+G46</f>
        <v>4400707.25</v>
      </c>
      <c r="M46" s="7">
        <f t="shared" ref="M46" si="283">C46+H46</f>
        <v>-10434.4</v>
      </c>
      <c r="N46" s="7">
        <f t="shared" ref="N46" si="284">D46+I46</f>
        <v>-3771373.4700000007</v>
      </c>
      <c r="O46" s="7">
        <f t="shared" ref="O46" si="285">E46+J46</f>
        <v>618899.37999999907</v>
      </c>
      <c r="P46" s="7"/>
      <c r="Q46" s="7">
        <f>ROUND(O46*0.1,2)</f>
        <v>61889.94</v>
      </c>
      <c r="R46" s="7">
        <f t="shared" ref="R46" si="286">ROUND(Q46*0.15,2)</f>
        <v>9283.49</v>
      </c>
      <c r="S46" s="7">
        <f t="shared" ref="S46" si="287">ROUND(Q46*0.85,2)</f>
        <v>52606.45</v>
      </c>
    </row>
    <row r="47" spans="1:19" ht="15" customHeight="1" x14ac:dyDescent="0.25">
      <c r="A47" s="25">
        <f t="shared" si="13"/>
        <v>45374</v>
      </c>
      <c r="B47" s="7">
        <v>776575.94</v>
      </c>
      <c r="C47" s="7">
        <v>-20</v>
      </c>
      <c r="D47" s="7">
        <v>-695614.16</v>
      </c>
      <c r="E47" s="7">
        <f t="shared" ref="E47" si="288">SUM(B47:D47)</f>
        <v>80941.779999999912</v>
      </c>
      <c r="F47" s="16"/>
      <c r="G47" s="7">
        <v>4554438.07</v>
      </c>
      <c r="H47" s="7">
        <v>-5054.49</v>
      </c>
      <c r="I47" s="7">
        <v>-4460763.57</v>
      </c>
      <c r="J47" s="7">
        <f t="shared" ref="J47" si="289">SUM(G47:I47)</f>
        <v>88620.009999999776</v>
      </c>
      <c r="K47" s="16"/>
      <c r="L47" s="7">
        <f t="shared" ref="L47" si="290">B47+G47</f>
        <v>5331014.01</v>
      </c>
      <c r="M47" s="7">
        <f t="shared" ref="M47" si="291">C47+H47</f>
        <v>-5074.49</v>
      </c>
      <c r="N47" s="7">
        <f t="shared" ref="N47" si="292">D47+I47</f>
        <v>-5156377.7300000004</v>
      </c>
      <c r="O47" s="7">
        <f t="shared" ref="O47" si="293">E47+J47</f>
        <v>169561.78999999969</v>
      </c>
      <c r="P47" s="7"/>
      <c r="Q47" s="7">
        <f>ROUND(O47*0.1,2)</f>
        <v>16956.18</v>
      </c>
      <c r="R47" s="7">
        <f t="shared" ref="R47" si="294">ROUND(Q47*0.15,2)</f>
        <v>2543.4299999999998</v>
      </c>
      <c r="S47" s="7">
        <f t="shared" ref="S47" si="295">ROUND(Q47*0.85,2)</f>
        <v>14412.75</v>
      </c>
    </row>
    <row r="48" spans="1:19" ht="15" customHeight="1" x14ac:dyDescent="0.25">
      <c r="A48" s="25">
        <f t="shared" si="13"/>
        <v>45381</v>
      </c>
      <c r="B48" s="7">
        <v>514342.48</v>
      </c>
      <c r="C48" s="7">
        <v>-20</v>
      </c>
      <c r="D48" s="7">
        <v>-494804.25</v>
      </c>
      <c r="E48" s="7">
        <f t="shared" ref="E48" si="296">SUM(B48:D48)</f>
        <v>19518.229999999981</v>
      </c>
      <c r="F48" s="16"/>
      <c r="G48" s="7">
        <v>4309494.12</v>
      </c>
      <c r="H48" s="7">
        <v>-5147.6000000000004</v>
      </c>
      <c r="I48" s="7">
        <v>-3889613.2600000002</v>
      </c>
      <c r="J48" s="7">
        <f t="shared" ref="J48" si="297">SUM(G48:I48)</f>
        <v>414733.26000000024</v>
      </c>
      <c r="K48" s="16"/>
      <c r="L48" s="7">
        <f t="shared" ref="L48" si="298">B48+G48</f>
        <v>4823836.5999999996</v>
      </c>
      <c r="M48" s="7">
        <f t="shared" ref="M48" si="299">C48+H48</f>
        <v>-5167.6000000000004</v>
      </c>
      <c r="N48" s="7">
        <f t="shared" ref="N48" si="300">D48+I48</f>
        <v>-4384417.51</v>
      </c>
      <c r="O48" s="7">
        <f t="shared" ref="O48" si="301">E48+J48</f>
        <v>434251.49000000022</v>
      </c>
      <c r="P48" s="7"/>
      <c r="Q48" s="7">
        <f>ROUND(O48*0.1,2)</f>
        <v>43425.15</v>
      </c>
      <c r="R48" s="7">
        <f t="shared" ref="R48" si="302">ROUND(Q48*0.15,2)</f>
        <v>6513.77</v>
      </c>
      <c r="S48" s="7">
        <f t="shared" ref="S48" si="303">ROUND(Q48*0.85,2)</f>
        <v>36911.379999999997</v>
      </c>
    </row>
    <row r="49" spans="1:19" ht="15" customHeight="1" x14ac:dyDescent="0.25">
      <c r="A49" s="25">
        <f t="shared" si="13"/>
        <v>45388</v>
      </c>
      <c r="B49" s="7">
        <v>388437.5</v>
      </c>
      <c r="C49" s="7">
        <v>-1110</v>
      </c>
      <c r="D49" s="7">
        <v>-381935.93</v>
      </c>
      <c r="E49" s="7">
        <f t="shared" ref="E49" si="304">SUM(B49:D49)</f>
        <v>5391.570000000007</v>
      </c>
      <c r="F49" s="16"/>
      <c r="G49" s="7">
        <v>3735622.7399999998</v>
      </c>
      <c r="H49" s="7">
        <v>-14727.81</v>
      </c>
      <c r="I49" s="7">
        <v>-3421174.8000000003</v>
      </c>
      <c r="J49" s="7">
        <f t="shared" ref="J49" si="305">SUM(G49:I49)</f>
        <v>299720.12999999942</v>
      </c>
      <c r="K49" s="16"/>
      <c r="L49" s="7">
        <f t="shared" ref="L49" si="306">B49+G49</f>
        <v>4124060.2399999998</v>
      </c>
      <c r="M49" s="7">
        <f t="shared" ref="M49" si="307">C49+H49</f>
        <v>-15837.81</v>
      </c>
      <c r="N49" s="7">
        <f t="shared" ref="N49" si="308">D49+I49</f>
        <v>-3803110.7300000004</v>
      </c>
      <c r="O49" s="7">
        <f t="shared" ref="O49" si="309">E49+J49</f>
        <v>305111.69999999943</v>
      </c>
      <c r="P49" s="7"/>
      <c r="Q49" s="7">
        <f>ROUND(O49*0.1,2)+0.01</f>
        <v>30511.179999999997</v>
      </c>
      <c r="R49" s="7">
        <f t="shared" ref="R49" si="310">ROUND(Q49*0.15,2)</f>
        <v>4576.68</v>
      </c>
      <c r="S49" s="7">
        <f t="shared" ref="S49" si="311">ROUND(Q49*0.85,2)</f>
        <v>25934.5</v>
      </c>
    </row>
    <row r="50" spans="1:19" ht="15" customHeight="1" x14ac:dyDescent="0.25">
      <c r="A50" s="25">
        <f t="shared" si="13"/>
        <v>45395</v>
      </c>
      <c r="B50" s="7">
        <v>380414.92000000004</v>
      </c>
      <c r="C50" s="7">
        <v>-5</v>
      </c>
      <c r="D50" s="7">
        <v>-510458.2699999999</v>
      </c>
      <c r="E50" s="7">
        <f t="shared" ref="E50" si="312">SUM(B50:D50)</f>
        <v>-130048.34999999986</v>
      </c>
      <c r="F50" s="16"/>
      <c r="G50" s="7">
        <v>3353903.95</v>
      </c>
      <c r="H50" s="7">
        <v>-10560.83</v>
      </c>
      <c r="I50" s="7">
        <v>-2835088.81</v>
      </c>
      <c r="J50" s="7">
        <f t="shared" ref="J50" si="313">SUM(G50:I50)</f>
        <v>508254.31000000006</v>
      </c>
      <c r="K50" s="16"/>
      <c r="L50" s="7">
        <f t="shared" ref="L50" si="314">B50+G50</f>
        <v>3734318.87</v>
      </c>
      <c r="M50" s="7">
        <f t="shared" ref="M50" si="315">C50+H50</f>
        <v>-10565.83</v>
      </c>
      <c r="N50" s="7">
        <f t="shared" ref="N50" si="316">D50+I50</f>
        <v>-3345547.08</v>
      </c>
      <c r="O50" s="7">
        <f t="shared" ref="O50" si="317">E50+J50</f>
        <v>378205.9600000002</v>
      </c>
      <c r="P50" s="7"/>
      <c r="Q50" s="7">
        <f>ROUND(O50*0.1,2)-0.01</f>
        <v>37820.589999999997</v>
      </c>
      <c r="R50" s="7">
        <f t="shared" ref="R50" si="318">ROUND(Q50*0.15,2)</f>
        <v>5673.09</v>
      </c>
      <c r="S50" s="7">
        <f t="shared" ref="S50" si="319">ROUND(Q50*0.85,2)</f>
        <v>32147.5</v>
      </c>
    </row>
    <row r="51" spans="1:19" ht="15" customHeight="1" x14ac:dyDescent="0.25">
      <c r="A51" s="25">
        <f t="shared" si="13"/>
        <v>45402</v>
      </c>
      <c r="B51" s="7">
        <v>438994.72</v>
      </c>
      <c r="C51" s="7">
        <v>-6100</v>
      </c>
      <c r="D51" s="7">
        <v>-486152.73</v>
      </c>
      <c r="E51" s="7">
        <f t="shared" ref="E51" si="320">SUM(B51:D51)</f>
        <v>-53258.010000000009</v>
      </c>
      <c r="F51" s="16"/>
      <c r="G51" s="7">
        <v>2805047.7</v>
      </c>
      <c r="H51" s="7">
        <v>-10131.199999999999</v>
      </c>
      <c r="I51" s="7">
        <v>-2554154.94</v>
      </c>
      <c r="J51" s="7">
        <f t="shared" ref="J51" si="321">SUM(G51:I51)</f>
        <v>240761.56000000006</v>
      </c>
      <c r="K51" s="16"/>
      <c r="L51" s="7">
        <f t="shared" ref="L51" si="322">B51+G51</f>
        <v>3244042.42</v>
      </c>
      <c r="M51" s="7">
        <f t="shared" ref="M51" si="323">C51+H51</f>
        <v>-16231.199999999999</v>
      </c>
      <c r="N51" s="7">
        <f t="shared" ref="N51" si="324">D51+I51</f>
        <v>-3040307.67</v>
      </c>
      <c r="O51" s="7">
        <f t="shared" ref="O51" si="325">E51+J51</f>
        <v>187503.55000000005</v>
      </c>
      <c r="P51" s="7"/>
      <c r="Q51" s="7">
        <f>ROUND(O51*0.1,2)</f>
        <v>18750.36</v>
      </c>
      <c r="R51" s="7">
        <f t="shared" ref="R51" si="326">ROUND(Q51*0.15,2)</f>
        <v>2812.55</v>
      </c>
      <c r="S51" s="7">
        <f t="shared" ref="S51" si="327">ROUND(Q51*0.85,2)</f>
        <v>15937.81</v>
      </c>
    </row>
    <row r="52" spans="1:19" ht="15" customHeight="1" x14ac:dyDescent="0.25">
      <c r="A52" s="25">
        <f t="shared" si="13"/>
        <v>45409</v>
      </c>
      <c r="B52" s="7">
        <v>661248.29</v>
      </c>
      <c r="C52" s="7">
        <v>-150350</v>
      </c>
      <c r="D52" s="7">
        <v>-424209.49999999988</v>
      </c>
      <c r="E52" s="7">
        <f t="shared" ref="E52" si="328">SUM(B52:D52)</f>
        <v>86688.790000000154</v>
      </c>
      <c r="F52" s="16"/>
      <c r="G52" s="7">
        <v>3516128.33</v>
      </c>
      <c r="H52" s="7">
        <v>-2949.52</v>
      </c>
      <c r="I52" s="7">
        <v>-3188029.71</v>
      </c>
      <c r="J52" s="7">
        <f t="shared" ref="J52" si="329">SUM(G52:I52)</f>
        <v>325149.10000000009</v>
      </c>
      <c r="K52" s="16"/>
      <c r="L52" s="7">
        <f t="shared" ref="L52" si="330">B52+G52</f>
        <v>4177376.62</v>
      </c>
      <c r="M52" s="7">
        <f t="shared" ref="M52" si="331">C52+H52</f>
        <v>-153299.51999999999</v>
      </c>
      <c r="N52" s="7">
        <f t="shared" ref="N52" si="332">D52+I52</f>
        <v>-3612239.21</v>
      </c>
      <c r="O52" s="7">
        <f t="shared" ref="O52" si="333">E52+J52</f>
        <v>411837.89000000025</v>
      </c>
      <c r="P52" s="7"/>
      <c r="Q52" s="7">
        <f>ROUND(O52*0.1,2)</f>
        <v>41183.79</v>
      </c>
      <c r="R52" s="7">
        <f t="shared" ref="R52" si="334">ROUND(Q52*0.15,2)</f>
        <v>6177.57</v>
      </c>
      <c r="S52" s="7">
        <f t="shared" ref="S52" si="335">ROUND(Q52*0.85,2)</f>
        <v>35006.22</v>
      </c>
    </row>
    <row r="53" spans="1:19" ht="15" customHeight="1" x14ac:dyDescent="0.25">
      <c r="A53" s="25">
        <f t="shared" si="13"/>
        <v>45416</v>
      </c>
      <c r="B53" s="7">
        <v>465731.45999999996</v>
      </c>
      <c r="C53" s="7">
        <v>0</v>
      </c>
      <c r="D53" s="7">
        <v>-467856.62</v>
      </c>
      <c r="E53" s="7">
        <f t="shared" ref="E53" si="336">SUM(B53:D53)</f>
        <v>-2125.1600000000326</v>
      </c>
      <c r="F53" s="16"/>
      <c r="G53" s="7">
        <v>3283070.05</v>
      </c>
      <c r="H53" s="7">
        <v>-10089.11</v>
      </c>
      <c r="I53" s="7">
        <v>-2999253.49</v>
      </c>
      <c r="J53" s="7">
        <f t="shared" ref="J53" si="337">SUM(G53:I53)</f>
        <v>273727.44999999972</v>
      </c>
      <c r="K53" s="16"/>
      <c r="L53" s="7">
        <f t="shared" ref="L53" si="338">B53+G53</f>
        <v>3748801.51</v>
      </c>
      <c r="M53" s="7">
        <f t="shared" ref="M53" si="339">C53+H53</f>
        <v>-10089.11</v>
      </c>
      <c r="N53" s="7">
        <f t="shared" ref="N53" si="340">D53+I53</f>
        <v>-3467110.1100000003</v>
      </c>
      <c r="O53" s="7">
        <f t="shared" ref="O53" si="341">E53+J53</f>
        <v>271602.28999999969</v>
      </c>
      <c r="P53" s="7"/>
      <c r="Q53" s="7">
        <f>ROUND(O53*0.1,2)-0.01</f>
        <v>27160.22</v>
      </c>
      <c r="R53" s="7">
        <f t="shared" ref="R53" si="342">ROUND(Q53*0.15,2)</f>
        <v>4074.03</v>
      </c>
      <c r="S53" s="7">
        <f t="shared" ref="S53" si="343">ROUND(Q53*0.85,2)</f>
        <v>23086.19</v>
      </c>
    </row>
    <row r="54" spans="1:19" ht="15" customHeight="1" x14ac:dyDescent="0.25">
      <c r="A54" s="25">
        <f t="shared" si="13"/>
        <v>45423</v>
      </c>
      <c r="B54" s="7">
        <v>388878.03</v>
      </c>
      <c r="C54" s="7">
        <v>-100</v>
      </c>
      <c r="D54" s="7">
        <v>-487047.13</v>
      </c>
      <c r="E54" s="7">
        <f t="shared" ref="E54" si="344">SUM(B54:D54)</f>
        <v>-98269.099999999977</v>
      </c>
      <c r="F54" s="16"/>
      <c r="G54" s="7">
        <v>3166128.55</v>
      </c>
      <c r="H54" s="7">
        <v>-6944.86</v>
      </c>
      <c r="I54" s="7">
        <v>-2820609.04</v>
      </c>
      <c r="J54" s="7">
        <f t="shared" ref="J54" si="345">SUM(G54:I54)</f>
        <v>338574.64999999991</v>
      </c>
      <c r="K54" s="16"/>
      <c r="L54" s="7">
        <f t="shared" ref="L54" si="346">B54+G54</f>
        <v>3555006.58</v>
      </c>
      <c r="M54" s="7">
        <f t="shared" ref="M54" si="347">C54+H54</f>
        <v>-7044.86</v>
      </c>
      <c r="N54" s="7">
        <f t="shared" ref="N54" si="348">D54+I54</f>
        <v>-3307656.17</v>
      </c>
      <c r="O54" s="7">
        <f t="shared" ref="O54" si="349">E54+J54</f>
        <v>240305.54999999993</v>
      </c>
      <c r="P54" s="7"/>
      <c r="Q54" s="7">
        <f>ROUND(O54*0.1,2)</f>
        <v>24030.560000000001</v>
      </c>
      <c r="R54" s="7">
        <f t="shared" ref="R54" si="350">ROUND(Q54*0.15,2)</f>
        <v>3604.58</v>
      </c>
      <c r="S54" s="7">
        <f t="shared" ref="S54" si="351">ROUND(Q54*0.85,2)</f>
        <v>20425.98</v>
      </c>
    </row>
    <row r="55" spans="1:19" ht="15" customHeight="1" x14ac:dyDescent="0.25">
      <c r="A55" s="25">
        <f t="shared" si="13"/>
        <v>45430</v>
      </c>
      <c r="B55" s="7">
        <v>338941.89999999997</v>
      </c>
      <c r="C55" s="7">
        <v>0</v>
      </c>
      <c r="D55" s="7">
        <v>-293585.71000000002</v>
      </c>
      <c r="E55" s="7">
        <f t="shared" ref="E55" si="352">SUM(B55:D55)</f>
        <v>45356.189999999944</v>
      </c>
      <c r="F55" s="16"/>
      <c r="G55" s="7">
        <v>3101176.7800000003</v>
      </c>
      <c r="H55" s="7">
        <v>-11760.96</v>
      </c>
      <c r="I55" s="7">
        <v>-2659480.1800000002</v>
      </c>
      <c r="J55" s="7">
        <f t="shared" ref="J55" si="353">SUM(G55:I55)</f>
        <v>429935.64000000013</v>
      </c>
      <c r="K55" s="16"/>
      <c r="L55" s="7">
        <f t="shared" ref="L55" si="354">B55+G55</f>
        <v>3440118.68</v>
      </c>
      <c r="M55" s="7">
        <f t="shared" ref="M55" si="355">C55+H55</f>
        <v>-11760.96</v>
      </c>
      <c r="N55" s="7">
        <f t="shared" ref="N55" si="356">D55+I55</f>
        <v>-2953065.89</v>
      </c>
      <c r="O55" s="7">
        <f t="shared" ref="O55" si="357">E55+J55</f>
        <v>475291.83000000007</v>
      </c>
      <c r="P55" s="7"/>
      <c r="Q55" s="7">
        <f>ROUND(O55*0.1,2)</f>
        <v>47529.18</v>
      </c>
      <c r="R55" s="7">
        <f t="shared" ref="R55" si="358">ROUND(Q55*0.15,2)</f>
        <v>7129.38</v>
      </c>
      <c r="S55" s="7">
        <f t="shared" ref="S55" si="359">ROUND(Q55*0.85,2)</f>
        <v>40399.800000000003</v>
      </c>
    </row>
    <row r="56" spans="1:19" ht="15" customHeight="1" x14ac:dyDescent="0.25">
      <c r="A56" s="25">
        <f t="shared" si="13"/>
        <v>45437</v>
      </c>
      <c r="B56" s="7">
        <v>306892.20999999996</v>
      </c>
      <c r="C56" s="7">
        <v>0</v>
      </c>
      <c r="D56" s="7">
        <v>-269263.07</v>
      </c>
      <c r="E56" s="7">
        <f t="shared" ref="E56" si="360">SUM(B56:D56)</f>
        <v>37629.139999999956</v>
      </c>
      <c r="F56" s="16"/>
      <c r="G56" s="7">
        <v>2609513.13</v>
      </c>
      <c r="H56" s="7">
        <v>-8799.59</v>
      </c>
      <c r="I56" s="7">
        <v>-2323436.15</v>
      </c>
      <c r="J56" s="7">
        <f t="shared" ref="J56" si="361">SUM(G56:I56)</f>
        <v>277277.39000000013</v>
      </c>
      <c r="K56" s="16"/>
      <c r="L56" s="7">
        <f t="shared" ref="L56" si="362">B56+G56</f>
        <v>2916405.34</v>
      </c>
      <c r="M56" s="7">
        <f t="shared" ref="M56" si="363">C56+H56</f>
        <v>-8799.59</v>
      </c>
      <c r="N56" s="7">
        <f t="shared" ref="N56" si="364">D56+I56</f>
        <v>-2592699.2199999997</v>
      </c>
      <c r="O56" s="7">
        <f t="shared" ref="O56" si="365">E56+J56</f>
        <v>314906.53000000009</v>
      </c>
      <c r="P56" s="7"/>
      <c r="Q56" s="7">
        <f>ROUND(O56*0.1,2)</f>
        <v>31490.65</v>
      </c>
      <c r="R56" s="7">
        <f t="shared" ref="R56" si="366">ROUND(Q56*0.15,2)</f>
        <v>4723.6000000000004</v>
      </c>
      <c r="S56" s="7">
        <f t="shared" ref="S56" si="367">ROUND(Q56*0.85,2)</f>
        <v>26767.05</v>
      </c>
    </row>
    <row r="57" spans="1:19" ht="15" customHeight="1" x14ac:dyDescent="0.25">
      <c r="A57" s="25">
        <f t="shared" si="13"/>
        <v>45444</v>
      </c>
      <c r="B57" s="7">
        <v>292021.51</v>
      </c>
      <c r="C57" s="7">
        <v>0</v>
      </c>
      <c r="D57" s="7">
        <v>-277204.21999999997</v>
      </c>
      <c r="E57" s="7">
        <f t="shared" ref="E57" si="368">SUM(B57:D57)</f>
        <v>14817.290000000037</v>
      </c>
      <c r="F57" s="16"/>
      <c r="G57" s="7">
        <v>3055894.74</v>
      </c>
      <c r="H57" s="7">
        <v>-17050.52</v>
      </c>
      <c r="I57" s="7">
        <v>-2862254.59</v>
      </c>
      <c r="J57" s="7">
        <f t="shared" ref="J57" si="369">SUM(G57:I57)</f>
        <v>176589.63000000035</v>
      </c>
      <c r="K57" s="16"/>
      <c r="L57" s="7">
        <f t="shared" ref="L57" si="370">B57+G57</f>
        <v>3347916.25</v>
      </c>
      <c r="M57" s="7">
        <f t="shared" ref="M57" si="371">C57+H57</f>
        <v>-17050.52</v>
      </c>
      <c r="N57" s="7">
        <f t="shared" ref="N57" si="372">D57+I57</f>
        <v>-3139458.8099999996</v>
      </c>
      <c r="O57" s="7">
        <f t="shared" ref="O57" si="373">E57+J57</f>
        <v>191406.92000000039</v>
      </c>
      <c r="P57" s="7"/>
      <c r="Q57" s="7">
        <f>ROUND(O57*0.1,2)+0.01</f>
        <v>19140.699999999997</v>
      </c>
      <c r="R57" s="7">
        <f>ROUND(Q57*0.15,2)-0.01</f>
        <v>2871.1</v>
      </c>
      <c r="S57" s="7">
        <f t="shared" ref="S57" si="374">ROUND(Q57*0.85,2)</f>
        <v>16269.6</v>
      </c>
    </row>
    <row r="58" spans="1:19" ht="15" customHeight="1" x14ac:dyDescent="0.25">
      <c r="A58" s="25">
        <f t="shared" si="13"/>
        <v>45451</v>
      </c>
      <c r="B58" s="7">
        <v>378456.37000000005</v>
      </c>
      <c r="C58" s="7">
        <v>0</v>
      </c>
      <c r="D58" s="7">
        <v>-328758.88</v>
      </c>
      <c r="E58" s="7">
        <f t="shared" ref="E58" si="375">SUM(B58:D58)</f>
        <v>49697.490000000049</v>
      </c>
      <c r="F58" s="16"/>
      <c r="G58" s="7">
        <v>2413432.5100000002</v>
      </c>
      <c r="H58" s="7">
        <v>-7265.59</v>
      </c>
      <c r="I58" s="7">
        <v>-2147542.54</v>
      </c>
      <c r="J58" s="7">
        <f t="shared" ref="J58" si="376">SUM(G58:I58)</f>
        <v>258624.38000000035</v>
      </c>
      <c r="K58" s="16"/>
      <c r="L58" s="7">
        <f t="shared" ref="L58" si="377">B58+G58</f>
        <v>2791888.8800000004</v>
      </c>
      <c r="M58" s="7">
        <f t="shared" ref="M58" si="378">C58+H58</f>
        <v>-7265.59</v>
      </c>
      <c r="N58" s="7">
        <f t="shared" ref="N58" si="379">D58+I58</f>
        <v>-2476301.42</v>
      </c>
      <c r="O58" s="7">
        <f t="shared" ref="O58" si="380">E58+J58</f>
        <v>308321.8700000004</v>
      </c>
      <c r="P58" s="7"/>
      <c r="Q58" s="7">
        <f>ROUND(O58*0.1,2)-0.01</f>
        <v>30832.18</v>
      </c>
      <c r="R58" s="7">
        <f>ROUND(Q58*0.15,2)</f>
        <v>4624.83</v>
      </c>
      <c r="S58" s="7">
        <f t="shared" ref="S58" si="381">ROUND(Q58*0.85,2)</f>
        <v>26207.35</v>
      </c>
    </row>
    <row r="59" spans="1:19" ht="15" customHeight="1" x14ac:dyDescent="0.25">
      <c r="A59" s="25">
        <f t="shared" si="13"/>
        <v>45458</v>
      </c>
      <c r="B59" s="7">
        <v>459470.01</v>
      </c>
      <c r="C59" s="7">
        <v>0</v>
      </c>
      <c r="D59" s="7">
        <v>-521988.62999999995</v>
      </c>
      <c r="E59" s="7">
        <f t="shared" ref="E59" si="382">SUM(B59:D59)</f>
        <v>-62518.619999999937</v>
      </c>
      <c r="F59" s="16"/>
      <c r="G59" s="7">
        <v>2424014.87</v>
      </c>
      <c r="H59" s="7">
        <v>-13311.25</v>
      </c>
      <c r="I59" s="7">
        <v>-2118299.0699999998</v>
      </c>
      <c r="J59" s="7">
        <f t="shared" ref="J59" si="383">SUM(G59:I59)</f>
        <v>292404.55000000028</v>
      </c>
      <c r="K59" s="16"/>
      <c r="L59" s="7">
        <f t="shared" ref="L59" si="384">B59+G59</f>
        <v>2883484.88</v>
      </c>
      <c r="M59" s="7">
        <f t="shared" ref="M59" si="385">C59+H59</f>
        <v>-13311.25</v>
      </c>
      <c r="N59" s="7">
        <f t="shared" ref="N59" si="386">D59+I59</f>
        <v>-2640287.6999999997</v>
      </c>
      <c r="O59" s="7">
        <f t="shared" ref="O59" si="387">E59+J59</f>
        <v>229885.93000000034</v>
      </c>
      <c r="P59" s="7"/>
      <c r="Q59" s="7">
        <f>ROUND(O59*0.1,2)+0.01</f>
        <v>22988.6</v>
      </c>
      <c r="R59" s="7">
        <f>ROUND(Q59*0.15,2)</f>
        <v>3448.29</v>
      </c>
      <c r="S59" s="7">
        <f t="shared" ref="S59" si="388">ROUND(Q59*0.85,2)</f>
        <v>19540.310000000001</v>
      </c>
    </row>
    <row r="60" spans="1:19" ht="15" customHeight="1" x14ac:dyDescent="0.25">
      <c r="A60" s="25">
        <f t="shared" si="13"/>
        <v>45465</v>
      </c>
      <c r="B60" s="7">
        <v>400987.61</v>
      </c>
      <c r="C60" s="7">
        <v>0</v>
      </c>
      <c r="D60" s="7">
        <v>-372171.36</v>
      </c>
      <c r="E60" s="7">
        <f t="shared" ref="E60" si="389">SUM(B60:D60)</f>
        <v>28816.25</v>
      </c>
      <c r="F60" s="16"/>
      <c r="G60" s="7">
        <v>2222350.04</v>
      </c>
      <c r="H60" s="7">
        <v>-10040.779999999999</v>
      </c>
      <c r="I60" s="7">
        <v>-1876914.01</v>
      </c>
      <c r="J60" s="7">
        <f t="shared" ref="J60" si="390">SUM(G60:I60)</f>
        <v>335395.25000000023</v>
      </c>
      <c r="K60" s="16"/>
      <c r="L60" s="7">
        <f t="shared" ref="L60" si="391">B60+G60</f>
        <v>2623337.65</v>
      </c>
      <c r="M60" s="7">
        <f t="shared" ref="M60" si="392">C60+H60</f>
        <v>-10040.779999999999</v>
      </c>
      <c r="N60" s="7">
        <f t="shared" ref="N60" si="393">D60+I60</f>
        <v>-2249085.37</v>
      </c>
      <c r="O60" s="7">
        <f t="shared" ref="O60" si="394">E60+J60</f>
        <v>364211.50000000023</v>
      </c>
      <c r="P60" s="7"/>
      <c r="Q60" s="7">
        <f>ROUND(O60*0.1,2)</f>
        <v>36421.15</v>
      </c>
      <c r="R60" s="7">
        <f>ROUND(Q60*0.15,2)</f>
        <v>5463.17</v>
      </c>
      <c r="S60" s="7">
        <f t="shared" ref="S60" si="395">ROUND(Q60*0.85,2)</f>
        <v>30957.98</v>
      </c>
    </row>
    <row r="61" spans="1:19" ht="15" customHeight="1" x14ac:dyDescent="0.25">
      <c r="A61" s="25">
        <f t="shared" si="13"/>
        <v>45472</v>
      </c>
      <c r="B61" s="7">
        <v>387263</v>
      </c>
      <c r="C61" s="7">
        <v>0</v>
      </c>
      <c r="D61" s="7">
        <v>-315455.92</v>
      </c>
      <c r="E61" s="7">
        <f t="shared" ref="E61" si="396">SUM(B61:D61)</f>
        <v>71807.080000000016</v>
      </c>
      <c r="F61" s="16"/>
      <c r="G61" s="7">
        <v>2358712.5</v>
      </c>
      <c r="H61" s="7">
        <v>-17643.82</v>
      </c>
      <c r="I61" s="7">
        <v>-2123071.71</v>
      </c>
      <c r="J61" s="7">
        <f t="shared" ref="J61" si="397">SUM(G61:I61)</f>
        <v>217996.9700000002</v>
      </c>
      <c r="K61" s="16"/>
      <c r="L61" s="7">
        <f t="shared" ref="L61" si="398">B61+G61</f>
        <v>2745975.5</v>
      </c>
      <c r="M61" s="7">
        <f t="shared" ref="M61" si="399">C61+H61</f>
        <v>-17643.82</v>
      </c>
      <c r="N61" s="7">
        <f t="shared" ref="N61" si="400">D61+I61</f>
        <v>-2438527.63</v>
      </c>
      <c r="O61" s="7">
        <f t="shared" ref="O61" si="401">E61+J61</f>
        <v>289804.05000000022</v>
      </c>
      <c r="P61" s="7"/>
      <c r="Q61" s="7">
        <f>ROUND(O61*0.1,2)</f>
        <v>28980.41</v>
      </c>
      <c r="R61" s="7">
        <f>ROUND(Q61*0.15,2)</f>
        <v>4347.0600000000004</v>
      </c>
      <c r="S61" s="7">
        <f t="shared" ref="S61" si="402">ROUND(Q61*0.85,2)</f>
        <v>24633.35</v>
      </c>
    </row>
    <row r="62" spans="1:19" ht="15" customHeight="1" x14ac:dyDescent="0.25">
      <c r="A62" s="25">
        <v>45473</v>
      </c>
      <c r="B62" s="7">
        <v>62801.03</v>
      </c>
      <c r="C62" s="7">
        <v>0</v>
      </c>
      <c r="D62" s="7">
        <v>-68085.119999999995</v>
      </c>
      <c r="E62" s="7">
        <f t="shared" ref="E62" si="403">SUM(B62:D62)</f>
        <v>-5284.0899999999965</v>
      </c>
      <c r="F62" s="16"/>
      <c r="G62" s="7">
        <v>344274.29000000004</v>
      </c>
      <c r="H62" s="7">
        <v>-2702.08</v>
      </c>
      <c r="I62" s="7">
        <v>-265221.78000000003</v>
      </c>
      <c r="J62" s="7">
        <f t="shared" ref="J62" si="404">SUM(G62:I62)</f>
        <v>76350.429999999993</v>
      </c>
      <c r="K62" s="16"/>
      <c r="L62" s="7">
        <f t="shared" ref="L62" si="405">B62+G62</f>
        <v>407075.32000000007</v>
      </c>
      <c r="M62" s="7">
        <f t="shared" ref="M62" si="406">C62+H62</f>
        <v>-2702.08</v>
      </c>
      <c r="N62" s="7">
        <f t="shared" ref="N62" si="407">D62+I62</f>
        <v>-333306.90000000002</v>
      </c>
      <c r="O62" s="7">
        <f t="shared" ref="O62" si="408">E62+J62</f>
        <v>71066.34</v>
      </c>
      <c r="P62" s="7"/>
      <c r="Q62" s="7">
        <f>ROUND(O62*0.1,2)</f>
        <v>7106.63</v>
      </c>
      <c r="R62" s="7">
        <f>ROUND(Q62*0.15,2)</f>
        <v>1065.99</v>
      </c>
      <c r="S62" s="7">
        <f t="shared" ref="S62" si="409">ROUND(Q62*0.85,2)</f>
        <v>6040.64</v>
      </c>
    </row>
    <row r="63" spans="1:19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24"/>
    </row>
    <row r="64" spans="1:19" ht="15" customHeight="1" thickBot="1" x14ac:dyDescent="0.3">
      <c r="B64" s="8">
        <f>SUM(B9:B63)</f>
        <v>27119675.630000003</v>
      </c>
      <c r="C64" s="8">
        <f>SUM(C9:C63)</f>
        <v>-179412.94</v>
      </c>
      <c r="D64" s="8">
        <f>SUM(D9:D63)</f>
        <v>-24455471.220000003</v>
      </c>
      <c r="E64" s="8">
        <f>SUM(E9:E63)</f>
        <v>2484791.4700000002</v>
      </c>
      <c r="F64" s="16"/>
      <c r="G64" s="8">
        <f>SUM(G9:G63)</f>
        <v>193785566.63999999</v>
      </c>
      <c r="H64" s="8">
        <f>SUM(H9:H63)</f>
        <v>-463767.76000000013</v>
      </c>
      <c r="I64" s="8">
        <f>SUM(I9:I63)</f>
        <v>-173242193.63</v>
      </c>
      <c r="J64" s="8">
        <f>SUM(J9:J63)</f>
        <v>20079605.249999993</v>
      </c>
      <c r="K64" s="16"/>
      <c r="L64" s="8">
        <f>SUM(L9:L63)</f>
        <v>220905242.27000001</v>
      </c>
      <c r="M64" s="8">
        <f>SUM(M9:M63)</f>
        <v>-643180.69999999984</v>
      </c>
      <c r="N64" s="8">
        <f>SUM(N9:N63)</f>
        <v>-197697664.84999996</v>
      </c>
      <c r="O64" s="8">
        <f>SUM(O9:O63)</f>
        <v>22564396.72000001</v>
      </c>
      <c r="P64" s="16"/>
      <c r="Q64" s="8">
        <f>SUM(Q9:Q63)</f>
        <v>2256439.7800000003</v>
      </c>
      <c r="R64" s="8">
        <f>SUM(R9:R63)</f>
        <v>338465.96999999991</v>
      </c>
      <c r="S64" s="8">
        <f>SUM(S9:S63)</f>
        <v>1917973.81</v>
      </c>
    </row>
    <row r="65" spans="1:1" ht="15" customHeight="1" thickTop="1" x14ac:dyDescent="0.25"/>
    <row r="66" spans="1:1" ht="15" customHeight="1" x14ac:dyDescent="0.25">
      <c r="A66" s="14" t="s">
        <v>26</v>
      </c>
    </row>
    <row r="67" spans="1:1" ht="15" customHeight="1" x14ac:dyDescent="0.25">
      <c r="A67" s="14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7"/>
  <sheetViews>
    <sheetView zoomScaleNormal="100" workbookViewId="0">
      <pane ySplit="6" topLeftCell="A41" activePane="bottomLeft" state="frozen"/>
      <selection activeCell="A4" sqref="A4:S4"/>
      <selection pane="bottomLeft" activeCell="Q64" sqref="Q64:S64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5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5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5" customWidth="1"/>
    <col min="17" max="19" width="14.7109375" style="1" customWidth="1"/>
    <col min="20" max="16384" width="10.7109375" style="1"/>
  </cols>
  <sheetData>
    <row r="1" spans="1:19" ht="15" customHeight="1" x14ac:dyDescent="0.25">
      <c r="A1" s="32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customHeight="1" x14ac:dyDescent="0.2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</row>
    <row r="3" spans="1:19" s="6" customFormat="1" ht="25.5" x14ac:dyDescent="0.2">
      <c r="A3" s="3"/>
      <c r="B3" s="22" t="s">
        <v>12</v>
      </c>
      <c r="C3" s="4" t="s">
        <v>13</v>
      </c>
      <c r="D3" s="22" t="s">
        <v>14</v>
      </c>
      <c r="E3" s="22" t="s">
        <v>15</v>
      </c>
      <c r="F3" s="17"/>
      <c r="G3" s="22" t="s">
        <v>16</v>
      </c>
      <c r="H3" s="4" t="s">
        <v>17</v>
      </c>
      <c r="I3" s="22" t="s">
        <v>18</v>
      </c>
      <c r="J3" s="22" t="s">
        <v>19</v>
      </c>
      <c r="K3" s="17"/>
      <c r="L3" s="22" t="s">
        <v>20</v>
      </c>
      <c r="M3" s="4" t="s">
        <v>21</v>
      </c>
      <c r="N3" s="22" t="s">
        <v>22</v>
      </c>
      <c r="O3" s="22" t="s">
        <v>4</v>
      </c>
      <c r="P3" s="17"/>
      <c r="Q3" s="22" t="s">
        <v>5</v>
      </c>
      <c r="R3" s="22" t="s">
        <v>6</v>
      </c>
      <c r="S3" s="22" t="s">
        <v>7</v>
      </c>
    </row>
    <row r="5" spans="1:19" ht="15" customHeight="1" x14ac:dyDescent="0.25">
      <c r="A5" s="25" t="s">
        <v>25</v>
      </c>
      <c r="B5" s="7">
        <v>3290967.75</v>
      </c>
      <c r="C5" s="7">
        <v>-7780</v>
      </c>
      <c r="D5" s="7">
        <v>-2794889</v>
      </c>
      <c r="E5" s="7">
        <v>488298.75</v>
      </c>
      <c r="F5" s="16"/>
      <c r="G5" s="20">
        <v>211962913.77999997</v>
      </c>
      <c r="H5" s="20">
        <v>-33302.719999999994</v>
      </c>
      <c r="I5" s="20">
        <v>-185537616.24000004</v>
      </c>
      <c r="J5" s="20">
        <v>26391994.819999993</v>
      </c>
      <c r="K5" s="16"/>
      <c r="L5" s="7">
        <v>215253881.52999997</v>
      </c>
      <c r="M5" s="7">
        <v>-41082.720000000016</v>
      </c>
      <c r="N5" s="7">
        <v>-188332505.24000007</v>
      </c>
      <c r="O5" s="7">
        <v>26880293.57</v>
      </c>
      <c r="P5" s="16"/>
      <c r="Q5" s="7">
        <v>2688029.37</v>
      </c>
      <c r="R5" s="7">
        <v>403204.4200000001</v>
      </c>
      <c r="S5" s="7">
        <v>2284824.9500000002</v>
      </c>
    </row>
    <row r="7" spans="1:19" ht="15" customHeight="1" x14ac:dyDescent="0.25">
      <c r="A7" s="30" t="s">
        <v>24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</row>
    <row r="8" spans="1:19" ht="15" customHeight="1" x14ac:dyDescent="0.25">
      <c r="A8" s="21"/>
      <c r="B8" s="7"/>
      <c r="C8" s="7"/>
      <c r="D8" s="7"/>
      <c r="E8" s="7"/>
      <c r="F8" s="16"/>
      <c r="G8" s="7"/>
      <c r="H8" s="7"/>
      <c r="I8" s="7"/>
      <c r="J8" s="7"/>
      <c r="K8" s="16"/>
      <c r="L8" s="7"/>
      <c r="M8" s="7"/>
      <c r="N8" s="7"/>
      <c r="O8" s="7"/>
      <c r="P8" s="7"/>
      <c r="Q8" s="7"/>
      <c r="R8" s="7"/>
      <c r="S8" s="7"/>
    </row>
    <row r="9" spans="1:19" ht="15" customHeight="1" x14ac:dyDescent="0.25">
      <c r="A9" s="25" t="s">
        <v>23</v>
      </c>
      <c r="B9" s="7">
        <v>1400</v>
      </c>
      <c r="C9" s="7">
        <v>0</v>
      </c>
      <c r="D9" s="7">
        <v>-1043</v>
      </c>
      <c r="E9" s="7">
        <f t="shared" ref="E9" si="0">SUM(B9:D9)</f>
        <v>357</v>
      </c>
      <c r="F9" s="16"/>
      <c r="G9" s="7">
        <v>416025.98</v>
      </c>
      <c r="H9" s="7">
        <v>0</v>
      </c>
      <c r="I9" s="7">
        <v>-318507.93</v>
      </c>
      <c r="J9" s="7">
        <f t="shared" ref="J9" si="1">SUM(G9:I9)</f>
        <v>97518.049999999988</v>
      </c>
      <c r="K9" s="16"/>
      <c r="L9" s="7">
        <f t="shared" ref="L9:O9" si="2">B9+G9</f>
        <v>417425.98</v>
      </c>
      <c r="M9" s="7">
        <f t="shared" si="2"/>
        <v>0</v>
      </c>
      <c r="N9" s="7">
        <f t="shared" si="2"/>
        <v>-319550.93</v>
      </c>
      <c r="O9" s="7">
        <f t="shared" si="2"/>
        <v>97875.049999999988</v>
      </c>
      <c r="P9" s="7"/>
      <c r="Q9" s="7">
        <f>ROUND(O9*0.1,2)-0.01</f>
        <v>9787.5</v>
      </c>
      <c r="R9" s="7">
        <f t="shared" ref="R9" si="3">ROUND(Q9*0.15,2)</f>
        <v>1468.13</v>
      </c>
      <c r="S9" s="7">
        <f>ROUND(Q9*0.85,2)-0.01</f>
        <v>8319.369999999999</v>
      </c>
    </row>
    <row r="10" spans="1:19" ht="15" customHeight="1" x14ac:dyDescent="0.25">
      <c r="A10" s="25">
        <v>45115</v>
      </c>
      <c r="B10" s="7">
        <v>22398.75</v>
      </c>
      <c r="C10" s="7">
        <v>0</v>
      </c>
      <c r="D10" s="7">
        <v>-26453.75</v>
      </c>
      <c r="E10" s="7">
        <f t="shared" ref="E10" si="4">SUM(B10:D10)</f>
        <v>-4055</v>
      </c>
      <c r="F10" s="16"/>
      <c r="G10" s="7">
        <v>2361981.67</v>
      </c>
      <c r="H10" s="7">
        <v>-660</v>
      </c>
      <c r="I10" s="7">
        <v>-2164256.4</v>
      </c>
      <c r="J10" s="7">
        <f t="shared" ref="J10" si="5">SUM(G10:I10)</f>
        <v>197065.27000000002</v>
      </c>
      <c r="K10" s="16"/>
      <c r="L10" s="7">
        <f t="shared" ref="L10" si="6">B10+G10</f>
        <v>2384380.42</v>
      </c>
      <c r="M10" s="7">
        <f t="shared" ref="M10" si="7">C10+H10</f>
        <v>-660</v>
      </c>
      <c r="N10" s="7">
        <f t="shared" ref="N10" si="8">D10+I10</f>
        <v>-2190710.15</v>
      </c>
      <c r="O10" s="7">
        <f t="shared" ref="O10" si="9">E10+J10</f>
        <v>193010.27000000002</v>
      </c>
      <c r="P10" s="7"/>
      <c r="Q10" s="7">
        <f t="shared" ref="Q10:Q15" si="10">ROUND(O10*0.1,2)</f>
        <v>19301.03</v>
      </c>
      <c r="R10" s="7">
        <f t="shared" ref="R10" si="11">ROUND(Q10*0.15,2)</f>
        <v>2895.15</v>
      </c>
      <c r="S10" s="7">
        <f t="shared" ref="S10:S15" si="12">ROUND(Q10*0.85,2)</f>
        <v>16405.88</v>
      </c>
    </row>
    <row r="11" spans="1:19" ht="15" customHeight="1" x14ac:dyDescent="0.25">
      <c r="A11" s="25">
        <f t="shared" ref="A11:A62" si="13">A10+7</f>
        <v>45122</v>
      </c>
      <c r="B11" s="7">
        <v>13980.5</v>
      </c>
      <c r="C11" s="7">
        <v>0</v>
      </c>
      <c r="D11" s="7">
        <v>-14065</v>
      </c>
      <c r="E11" s="7">
        <f t="shared" ref="E11" si="14">SUM(B11:D11)</f>
        <v>-84.5</v>
      </c>
      <c r="F11" s="16"/>
      <c r="G11" s="7">
        <v>1903477.53</v>
      </c>
      <c r="H11" s="7">
        <v>0</v>
      </c>
      <c r="I11" s="7">
        <v>-1537806.3629999999</v>
      </c>
      <c r="J11" s="7">
        <f t="shared" ref="J11" si="15">SUM(G11:I11)</f>
        <v>365671.16700000013</v>
      </c>
      <c r="K11" s="16"/>
      <c r="L11" s="7">
        <f t="shared" ref="L11" si="16">B11+G11</f>
        <v>1917458.03</v>
      </c>
      <c r="M11" s="7">
        <f t="shared" ref="M11" si="17">C11+H11</f>
        <v>0</v>
      </c>
      <c r="N11" s="7">
        <f t="shared" ref="N11" si="18">D11+I11</f>
        <v>-1551871.3629999999</v>
      </c>
      <c r="O11" s="7">
        <f t="shared" ref="O11" si="19">E11+J11</f>
        <v>365586.66700000013</v>
      </c>
      <c r="P11" s="7"/>
      <c r="Q11" s="7">
        <f t="shared" si="10"/>
        <v>36558.67</v>
      </c>
      <c r="R11" s="7">
        <f t="shared" ref="R11" si="20">ROUND(Q11*0.15,2)</f>
        <v>5483.8</v>
      </c>
      <c r="S11" s="7">
        <f t="shared" si="12"/>
        <v>31074.87</v>
      </c>
    </row>
    <row r="12" spans="1:19" ht="15" customHeight="1" x14ac:dyDescent="0.25">
      <c r="A12" s="25">
        <f t="shared" si="13"/>
        <v>45129</v>
      </c>
      <c r="B12" s="7">
        <v>19043.5</v>
      </c>
      <c r="C12" s="7">
        <v>0</v>
      </c>
      <c r="D12" s="7">
        <v>-8964</v>
      </c>
      <c r="E12" s="7">
        <f t="shared" ref="E12" si="21">SUM(B12:D12)</f>
        <v>10079.5</v>
      </c>
      <c r="F12" s="16"/>
      <c r="G12" s="7">
        <v>1877675.44</v>
      </c>
      <c r="H12" s="7">
        <v>-5</v>
      </c>
      <c r="I12" s="7">
        <v>-1508353.94</v>
      </c>
      <c r="J12" s="7">
        <f t="shared" ref="J12" si="22">SUM(G12:I12)</f>
        <v>369316.5</v>
      </c>
      <c r="K12" s="16"/>
      <c r="L12" s="7">
        <f t="shared" ref="L12" si="23">B12+G12</f>
        <v>1896718.94</v>
      </c>
      <c r="M12" s="7">
        <f t="shared" ref="M12" si="24">C12+H12</f>
        <v>-5</v>
      </c>
      <c r="N12" s="7">
        <f t="shared" ref="N12" si="25">D12+I12</f>
        <v>-1517317.94</v>
      </c>
      <c r="O12" s="7">
        <f t="shared" ref="O12" si="26">E12+J12</f>
        <v>379396</v>
      </c>
      <c r="P12" s="7"/>
      <c r="Q12" s="7">
        <f t="shared" si="10"/>
        <v>37939.599999999999</v>
      </c>
      <c r="R12" s="7">
        <f t="shared" ref="R12" si="27">ROUND(Q12*0.15,2)</f>
        <v>5690.94</v>
      </c>
      <c r="S12" s="7">
        <f t="shared" si="12"/>
        <v>32248.66</v>
      </c>
    </row>
    <row r="13" spans="1:19" ht="15" customHeight="1" x14ac:dyDescent="0.25">
      <c r="A13" s="25">
        <f t="shared" si="13"/>
        <v>45136</v>
      </c>
      <c r="B13" s="7">
        <v>26414.75</v>
      </c>
      <c r="C13" s="7">
        <v>0</v>
      </c>
      <c r="D13" s="7">
        <v>-65483</v>
      </c>
      <c r="E13" s="7">
        <f t="shared" ref="E13" si="28">SUM(B13:D13)</f>
        <v>-39068.25</v>
      </c>
      <c r="F13" s="16"/>
      <c r="G13" s="7">
        <v>2268968.5099999998</v>
      </c>
      <c r="H13" s="7">
        <v>-47.5</v>
      </c>
      <c r="I13" s="7">
        <v>-2032569.5</v>
      </c>
      <c r="J13" s="7">
        <f t="shared" ref="J13" si="29">SUM(G13:I13)</f>
        <v>236351.50999999978</v>
      </c>
      <c r="K13" s="16"/>
      <c r="L13" s="7">
        <f t="shared" ref="L13" si="30">B13+G13</f>
        <v>2295383.2599999998</v>
      </c>
      <c r="M13" s="7">
        <f t="shared" ref="M13" si="31">C13+H13</f>
        <v>-47.5</v>
      </c>
      <c r="N13" s="7">
        <f t="shared" ref="N13" si="32">D13+I13</f>
        <v>-2098052.5</v>
      </c>
      <c r="O13" s="7">
        <f t="shared" ref="O13" si="33">E13+J13</f>
        <v>197283.25999999978</v>
      </c>
      <c r="P13" s="7"/>
      <c r="Q13" s="7">
        <f t="shared" si="10"/>
        <v>19728.330000000002</v>
      </c>
      <c r="R13" s="7">
        <f t="shared" ref="R13" si="34">ROUND(Q13*0.15,2)</f>
        <v>2959.25</v>
      </c>
      <c r="S13" s="7">
        <f t="shared" si="12"/>
        <v>16769.080000000002</v>
      </c>
    </row>
    <row r="14" spans="1:19" ht="15" customHeight="1" x14ac:dyDescent="0.25">
      <c r="A14" s="25">
        <f t="shared" si="13"/>
        <v>45143</v>
      </c>
      <c r="B14" s="7">
        <v>29334</v>
      </c>
      <c r="C14" s="7">
        <v>-100</v>
      </c>
      <c r="D14" s="7">
        <v>-18965.25</v>
      </c>
      <c r="E14" s="7">
        <f t="shared" ref="E14" si="35">SUM(B14:D14)</f>
        <v>10268.75</v>
      </c>
      <c r="F14" s="16"/>
      <c r="G14" s="7">
        <v>2031903.15</v>
      </c>
      <c r="H14" s="7">
        <v>-77.5</v>
      </c>
      <c r="I14" s="7">
        <v>-1691563.87</v>
      </c>
      <c r="J14" s="7">
        <f t="shared" ref="J14" si="36">SUM(G14:I14)</f>
        <v>340261.7799999998</v>
      </c>
      <c r="K14" s="16"/>
      <c r="L14" s="7">
        <f t="shared" ref="L14" si="37">B14+G14</f>
        <v>2061237.15</v>
      </c>
      <c r="M14" s="7">
        <f t="shared" ref="M14" si="38">C14+H14</f>
        <v>-177.5</v>
      </c>
      <c r="N14" s="7">
        <f t="shared" ref="N14" si="39">D14+I14</f>
        <v>-1710529.12</v>
      </c>
      <c r="O14" s="7">
        <f t="shared" ref="O14" si="40">E14+J14</f>
        <v>350530.5299999998</v>
      </c>
      <c r="P14" s="7"/>
      <c r="Q14" s="7">
        <f t="shared" si="10"/>
        <v>35053.050000000003</v>
      </c>
      <c r="R14" s="7">
        <f t="shared" ref="R14" si="41">ROUND(Q14*0.15,2)</f>
        <v>5257.96</v>
      </c>
      <c r="S14" s="7">
        <f t="shared" si="12"/>
        <v>29795.09</v>
      </c>
    </row>
    <row r="15" spans="1:19" ht="15" customHeight="1" x14ac:dyDescent="0.25">
      <c r="A15" s="25">
        <f t="shared" si="13"/>
        <v>45150</v>
      </c>
      <c r="B15" s="7">
        <v>23477.25</v>
      </c>
      <c r="C15" s="7">
        <v>0</v>
      </c>
      <c r="D15" s="7">
        <v>-19211.75</v>
      </c>
      <c r="E15" s="7">
        <f t="shared" ref="E15" si="42">SUM(B15:D15)</f>
        <v>4265.5</v>
      </c>
      <c r="F15" s="16"/>
      <c r="G15" s="7">
        <v>1823308.18</v>
      </c>
      <c r="H15" s="7">
        <v>0</v>
      </c>
      <c r="I15" s="7">
        <v>-1580207.1</v>
      </c>
      <c r="J15" s="7">
        <f t="shared" ref="J15" si="43">SUM(G15:I15)</f>
        <v>243101.07999999984</v>
      </c>
      <c r="K15" s="16"/>
      <c r="L15" s="7">
        <f t="shared" ref="L15" si="44">B15+G15</f>
        <v>1846785.43</v>
      </c>
      <c r="M15" s="7">
        <f t="shared" ref="M15" si="45">C15+H15</f>
        <v>0</v>
      </c>
      <c r="N15" s="7">
        <f t="shared" ref="N15" si="46">D15+I15</f>
        <v>-1599418.85</v>
      </c>
      <c r="O15" s="7">
        <f t="shared" ref="O15" si="47">E15+J15</f>
        <v>247366.57999999984</v>
      </c>
      <c r="P15" s="7"/>
      <c r="Q15" s="7">
        <f t="shared" si="10"/>
        <v>24736.66</v>
      </c>
      <c r="R15" s="7">
        <f t="shared" ref="R15" si="48">ROUND(Q15*0.15,2)</f>
        <v>3710.5</v>
      </c>
      <c r="S15" s="7">
        <f t="shared" si="12"/>
        <v>21026.16</v>
      </c>
    </row>
    <row r="16" spans="1:19" ht="15" customHeight="1" x14ac:dyDescent="0.25">
      <c r="A16" s="25">
        <f t="shared" si="13"/>
        <v>45157</v>
      </c>
      <c r="B16" s="7">
        <v>50777.5</v>
      </c>
      <c r="C16" s="7">
        <v>0</v>
      </c>
      <c r="D16" s="7">
        <v>-70145.75</v>
      </c>
      <c r="E16" s="7">
        <f t="shared" ref="E16" si="49">SUM(B16:D16)</f>
        <v>-19368.25</v>
      </c>
      <c r="F16" s="16"/>
      <c r="G16" s="7">
        <v>2230572.4400000004</v>
      </c>
      <c r="H16" s="7">
        <v>-65.5</v>
      </c>
      <c r="I16" s="7">
        <v>-1958188.0099999998</v>
      </c>
      <c r="J16" s="7">
        <f t="shared" ref="J16" si="50">SUM(G16:I16)</f>
        <v>272318.93000000063</v>
      </c>
      <c r="K16" s="16"/>
      <c r="L16" s="7">
        <f t="shared" ref="L16" si="51">B16+G16</f>
        <v>2281349.9400000004</v>
      </c>
      <c r="M16" s="7">
        <f t="shared" ref="M16" si="52">C16+H16</f>
        <v>-65.5</v>
      </c>
      <c r="N16" s="7">
        <f t="shared" ref="N16" si="53">D16+I16</f>
        <v>-2028333.7599999998</v>
      </c>
      <c r="O16" s="7">
        <f t="shared" ref="O16" si="54">E16+J16</f>
        <v>252950.68000000063</v>
      </c>
      <c r="P16" s="7"/>
      <c r="Q16" s="7">
        <f>ROUND(O16*0.1,2)-0.01</f>
        <v>25295.06</v>
      </c>
      <c r="R16" s="7">
        <f t="shared" ref="R16" si="55">ROUND(Q16*0.15,2)</f>
        <v>3794.26</v>
      </c>
      <c r="S16" s="7">
        <f t="shared" ref="S16" si="56">ROUND(Q16*0.85,2)</f>
        <v>21500.799999999999</v>
      </c>
    </row>
    <row r="17" spans="1:19" ht="15" customHeight="1" x14ac:dyDescent="0.25">
      <c r="A17" s="25">
        <f t="shared" si="13"/>
        <v>45164</v>
      </c>
      <c r="B17" s="7">
        <v>50983</v>
      </c>
      <c r="C17" s="7">
        <v>-20</v>
      </c>
      <c r="D17" s="7">
        <v>-72549</v>
      </c>
      <c r="E17" s="7">
        <f t="shared" ref="E17" si="57">SUM(B17:D17)</f>
        <v>-21586</v>
      </c>
      <c r="F17" s="16"/>
      <c r="G17" s="7">
        <v>2187154.6900000004</v>
      </c>
      <c r="H17" s="7">
        <v>-10.5</v>
      </c>
      <c r="I17" s="7">
        <v>-1806854.67</v>
      </c>
      <c r="J17" s="7">
        <f t="shared" ref="J17" si="58">SUM(G17:I17)</f>
        <v>380289.52000000048</v>
      </c>
      <c r="K17" s="16"/>
      <c r="L17" s="7">
        <f t="shared" ref="L17" si="59">B17+G17</f>
        <v>2238137.6900000004</v>
      </c>
      <c r="M17" s="7">
        <f t="shared" ref="M17" si="60">C17+H17</f>
        <v>-30.5</v>
      </c>
      <c r="N17" s="7">
        <f t="shared" ref="N17" si="61">D17+I17</f>
        <v>-1879403.67</v>
      </c>
      <c r="O17" s="7">
        <f t="shared" ref="O17" si="62">E17+J17</f>
        <v>358703.52000000048</v>
      </c>
      <c r="P17" s="7"/>
      <c r="Q17" s="7">
        <f>ROUND(O17*0.1,2)+0.01</f>
        <v>35870.36</v>
      </c>
      <c r="R17" s="7">
        <f t="shared" ref="R17" si="63">ROUND(Q17*0.15,2)</f>
        <v>5380.55</v>
      </c>
      <c r="S17" s="7">
        <f t="shared" ref="S17" si="64">ROUND(Q17*0.85,2)</f>
        <v>30489.81</v>
      </c>
    </row>
    <row r="18" spans="1:19" x14ac:dyDescent="0.25">
      <c r="A18" s="25">
        <f t="shared" si="13"/>
        <v>45171</v>
      </c>
      <c r="B18" s="7">
        <v>52658.25</v>
      </c>
      <c r="C18" s="7">
        <v>0</v>
      </c>
      <c r="D18" s="7">
        <v>-26341.75</v>
      </c>
      <c r="E18" s="7">
        <f t="shared" ref="E18" si="65">SUM(B18:D18)</f>
        <v>26316.5</v>
      </c>
      <c r="F18" s="16"/>
      <c r="G18" s="7">
        <v>3062752.0299999993</v>
      </c>
      <c r="H18" s="7">
        <v>-4533.38</v>
      </c>
      <c r="I18" s="7">
        <v>-2919969.71</v>
      </c>
      <c r="J18" s="7">
        <f t="shared" ref="J18" si="66">SUM(G18:I18)</f>
        <v>138248.93999999948</v>
      </c>
      <c r="K18" s="16"/>
      <c r="L18" s="7">
        <f t="shared" ref="L18" si="67">B18+G18</f>
        <v>3115410.2799999993</v>
      </c>
      <c r="M18" s="7">
        <f t="shared" ref="M18" si="68">C18+H18</f>
        <v>-4533.38</v>
      </c>
      <c r="N18" s="7">
        <f t="shared" ref="N18" si="69">D18+I18</f>
        <v>-2946311.46</v>
      </c>
      <c r="O18" s="7">
        <f t="shared" ref="O18" si="70">E18+J18</f>
        <v>164565.43999999948</v>
      </c>
      <c r="P18" s="7"/>
      <c r="Q18" s="7">
        <f>ROUND(O18*0.1,2)+0.01</f>
        <v>16456.55</v>
      </c>
      <c r="R18" s="7">
        <f t="shared" ref="R18" si="71">ROUND(Q18*0.15,2)</f>
        <v>2468.48</v>
      </c>
      <c r="S18" s="7">
        <f t="shared" ref="S18" si="72">ROUND(Q18*0.85,2)</f>
        <v>13988.07</v>
      </c>
    </row>
    <row r="19" spans="1:19" ht="15" customHeight="1" x14ac:dyDescent="0.25">
      <c r="A19" s="25">
        <f t="shared" si="13"/>
        <v>45178</v>
      </c>
      <c r="B19" s="7">
        <v>65883.25</v>
      </c>
      <c r="C19" s="7">
        <v>0</v>
      </c>
      <c r="D19" s="7">
        <v>-21387.5</v>
      </c>
      <c r="E19" s="7">
        <f t="shared" ref="E19" si="73">SUM(B19:D19)</f>
        <v>44495.75</v>
      </c>
      <c r="F19" s="16"/>
      <c r="G19" s="7">
        <v>3594955.11</v>
      </c>
      <c r="H19" s="7">
        <v>-125.6</v>
      </c>
      <c r="I19" s="7">
        <v>-2868256.5</v>
      </c>
      <c r="J19" s="7">
        <f t="shared" ref="J19" si="74">SUM(G19:I19)</f>
        <v>726573.00999999978</v>
      </c>
      <c r="K19" s="16"/>
      <c r="L19" s="7">
        <f t="shared" ref="L19" si="75">B19+G19</f>
        <v>3660838.36</v>
      </c>
      <c r="M19" s="7">
        <f t="shared" ref="M19" si="76">C19+H19</f>
        <v>-125.6</v>
      </c>
      <c r="N19" s="7">
        <f t="shared" ref="N19" si="77">D19+I19</f>
        <v>-2889644</v>
      </c>
      <c r="O19" s="7">
        <f t="shared" ref="O19" si="78">E19+J19</f>
        <v>771068.75999999978</v>
      </c>
      <c r="P19" s="7"/>
      <c r="Q19" s="7">
        <f>ROUND(O19*0.1,2)-0.01</f>
        <v>77106.87000000001</v>
      </c>
      <c r="R19" s="7">
        <f t="shared" ref="R19" si="79">ROUND(Q19*0.15,2)</f>
        <v>11566.03</v>
      </c>
      <c r="S19" s="7">
        <f t="shared" ref="S19" si="80">ROUND(Q19*0.85,2)</f>
        <v>65540.84</v>
      </c>
    </row>
    <row r="20" spans="1:19" ht="15" customHeight="1" x14ac:dyDescent="0.25">
      <c r="A20" s="25">
        <f t="shared" si="13"/>
        <v>45185</v>
      </c>
      <c r="B20" s="7">
        <v>37963.25</v>
      </c>
      <c r="C20" s="7">
        <v>-35</v>
      </c>
      <c r="D20" s="7">
        <v>-26319.5</v>
      </c>
      <c r="E20" s="7">
        <f t="shared" ref="E20" si="81">SUM(B20:D20)</f>
        <v>11608.75</v>
      </c>
      <c r="F20" s="16"/>
      <c r="G20" s="7">
        <v>4259211.6499999994</v>
      </c>
      <c r="H20" s="7">
        <v>-162</v>
      </c>
      <c r="I20" s="7">
        <v>-3455727.37</v>
      </c>
      <c r="J20" s="7">
        <f t="shared" ref="J20" si="82">SUM(G20:I20)</f>
        <v>803322.27999999933</v>
      </c>
      <c r="K20" s="16"/>
      <c r="L20" s="7">
        <f t="shared" ref="L20" si="83">B20+G20</f>
        <v>4297174.8999999994</v>
      </c>
      <c r="M20" s="7">
        <f t="shared" ref="M20" si="84">C20+H20</f>
        <v>-197</v>
      </c>
      <c r="N20" s="7">
        <f t="shared" ref="N20" si="85">D20+I20</f>
        <v>-3482046.87</v>
      </c>
      <c r="O20" s="7">
        <f t="shared" ref="O20" si="86">E20+J20</f>
        <v>814931.02999999933</v>
      </c>
      <c r="P20" s="7"/>
      <c r="Q20" s="7">
        <f>ROUND(O20*0.1,2)+0.01</f>
        <v>81493.11</v>
      </c>
      <c r="R20" s="7">
        <f t="shared" ref="R20" si="87">ROUND(Q20*0.15,2)</f>
        <v>12223.97</v>
      </c>
      <c r="S20" s="7">
        <f t="shared" ref="S20" si="88">ROUND(Q20*0.85,2)</f>
        <v>69269.14</v>
      </c>
    </row>
    <row r="21" spans="1:19" ht="15" customHeight="1" x14ac:dyDescent="0.25">
      <c r="A21" s="25">
        <f t="shared" si="13"/>
        <v>45192</v>
      </c>
      <c r="B21" s="7">
        <v>109026.25</v>
      </c>
      <c r="C21" s="7">
        <v>-1545</v>
      </c>
      <c r="D21" s="7">
        <v>-94532.25</v>
      </c>
      <c r="E21" s="7">
        <f t="shared" ref="E21" si="89">SUM(B21:D21)</f>
        <v>12949</v>
      </c>
      <c r="F21" s="16"/>
      <c r="G21" s="7">
        <v>4449262.59</v>
      </c>
      <c r="H21" s="7">
        <v>-201.8</v>
      </c>
      <c r="I21" s="7">
        <v>-4428776.54</v>
      </c>
      <c r="J21" s="7">
        <f t="shared" ref="J21" si="90">SUM(G21:I21)</f>
        <v>20284.25</v>
      </c>
      <c r="K21" s="16"/>
      <c r="L21" s="7">
        <f t="shared" ref="L21" si="91">B21+G21</f>
        <v>4558288.84</v>
      </c>
      <c r="M21" s="7">
        <f t="shared" ref="M21" si="92">C21+H21</f>
        <v>-1746.8</v>
      </c>
      <c r="N21" s="7">
        <f t="shared" ref="N21" si="93">D21+I21</f>
        <v>-4523308.79</v>
      </c>
      <c r="O21" s="7">
        <f t="shared" ref="O21" si="94">E21+J21</f>
        <v>33233.25</v>
      </c>
      <c r="P21" s="7"/>
      <c r="Q21" s="7">
        <f>ROUND(O21*0.1,2)</f>
        <v>3323.33</v>
      </c>
      <c r="R21" s="7">
        <f t="shared" ref="R21" si="95">ROUND(Q21*0.15,2)</f>
        <v>498.5</v>
      </c>
      <c r="S21" s="7">
        <f t="shared" ref="S21" si="96">ROUND(Q21*0.85,2)</f>
        <v>2824.83</v>
      </c>
    </row>
    <row r="22" spans="1:19" ht="15" customHeight="1" x14ac:dyDescent="0.25">
      <c r="A22" s="25">
        <f t="shared" si="13"/>
        <v>45199</v>
      </c>
      <c r="B22" s="7">
        <v>57924</v>
      </c>
      <c r="C22" s="7">
        <v>-569.75</v>
      </c>
      <c r="D22" s="7">
        <v>-70509</v>
      </c>
      <c r="E22" s="7">
        <f t="shared" ref="E22" si="97">SUM(B22:D22)</f>
        <v>-13154.75</v>
      </c>
      <c r="F22" s="16"/>
      <c r="G22" s="7">
        <v>5024948.96</v>
      </c>
      <c r="H22" s="7">
        <v>0</v>
      </c>
      <c r="I22" s="7">
        <v>-4722176.5999999996</v>
      </c>
      <c r="J22" s="7">
        <f t="shared" ref="J22" si="98">SUM(G22:I22)</f>
        <v>302772.36000000034</v>
      </c>
      <c r="K22" s="16"/>
      <c r="L22" s="7">
        <f t="shared" ref="L22" si="99">B22+G22</f>
        <v>5082872.96</v>
      </c>
      <c r="M22" s="7">
        <f t="shared" ref="M22" si="100">C22+H22</f>
        <v>-569.75</v>
      </c>
      <c r="N22" s="7">
        <f t="shared" ref="N22" si="101">D22+I22</f>
        <v>-4792685.5999999996</v>
      </c>
      <c r="O22" s="7">
        <f t="shared" ref="O22" si="102">E22+J22</f>
        <v>289617.61000000034</v>
      </c>
      <c r="P22" s="7"/>
      <c r="Q22" s="7">
        <f>ROUND(O22*0.1,2)+0.01</f>
        <v>28961.769999999997</v>
      </c>
      <c r="R22" s="7">
        <f t="shared" ref="R22" si="103">ROUND(Q22*0.15,2)</f>
        <v>4344.2700000000004</v>
      </c>
      <c r="S22" s="7">
        <f t="shared" ref="S22" si="104">ROUND(Q22*0.85,2)</f>
        <v>24617.5</v>
      </c>
    </row>
    <row r="23" spans="1:19" ht="15" customHeight="1" x14ac:dyDescent="0.25">
      <c r="A23" s="25">
        <f t="shared" si="13"/>
        <v>45206</v>
      </c>
      <c r="B23" s="7">
        <v>49438</v>
      </c>
      <c r="C23" s="7">
        <v>0</v>
      </c>
      <c r="D23" s="7">
        <v>-78800</v>
      </c>
      <c r="E23" s="7">
        <f t="shared" ref="E23" si="105">SUM(B23:D23)</f>
        <v>-29362</v>
      </c>
      <c r="F23" s="16"/>
      <c r="G23" s="7">
        <v>5016452.8199999994</v>
      </c>
      <c r="H23" s="7">
        <v>-193</v>
      </c>
      <c r="I23" s="7">
        <v>-4121355.39</v>
      </c>
      <c r="J23" s="7">
        <f t="shared" ref="J23" si="106">SUM(G23:I23)</f>
        <v>894904.42999999924</v>
      </c>
      <c r="K23" s="16"/>
      <c r="L23" s="7">
        <f t="shared" ref="L23" si="107">B23+G23</f>
        <v>5065890.8199999994</v>
      </c>
      <c r="M23" s="7">
        <f t="shared" ref="M23" si="108">C23+H23</f>
        <v>-193</v>
      </c>
      <c r="N23" s="7">
        <f t="shared" ref="N23" si="109">D23+I23</f>
        <v>-4200155.3900000006</v>
      </c>
      <c r="O23" s="7">
        <f t="shared" ref="O23" si="110">E23+J23</f>
        <v>865542.42999999924</v>
      </c>
      <c r="P23" s="7"/>
      <c r="Q23" s="7">
        <f>ROUND(O23*0.1,2)+0.01</f>
        <v>86554.25</v>
      </c>
      <c r="R23" s="7">
        <f t="shared" ref="R23" si="111">ROUND(Q23*0.15,2)</f>
        <v>12983.14</v>
      </c>
      <c r="S23" s="7">
        <f t="shared" ref="S23" si="112">ROUND(Q23*0.85,2)</f>
        <v>73571.11</v>
      </c>
    </row>
    <row r="24" spans="1:19" ht="15" customHeight="1" x14ac:dyDescent="0.25">
      <c r="A24" s="25">
        <f t="shared" si="13"/>
        <v>45213</v>
      </c>
      <c r="B24" s="7">
        <v>237373</v>
      </c>
      <c r="C24" s="7">
        <v>0</v>
      </c>
      <c r="D24" s="7">
        <v>-194207.75</v>
      </c>
      <c r="E24" s="7">
        <f t="shared" ref="E24" si="113">SUM(B24:D24)</f>
        <v>43165.25</v>
      </c>
      <c r="F24" s="16"/>
      <c r="G24" s="7">
        <v>4927895.45</v>
      </c>
      <c r="H24" s="7">
        <v>0</v>
      </c>
      <c r="I24" s="7">
        <v>-4021663.5000000009</v>
      </c>
      <c r="J24" s="7">
        <f t="shared" ref="J24" si="114">SUM(G24:I24)</f>
        <v>906231.94999999925</v>
      </c>
      <c r="K24" s="16"/>
      <c r="L24" s="7">
        <f t="shared" ref="L24" si="115">B24+G24</f>
        <v>5165268.45</v>
      </c>
      <c r="M24" s="7">
        <f t="shared" ref="M24" si="116">C24+H24</f>
        <v>0</v>
      </c>
      <c r="N24" s="7">
        <f t="shared" ref="N24" si="117">D24+I24</f>
        <v>-4215871.2500000009</v>
      </c>
      <c r="O24" s="7">
        <f t="shared" ref="O24" si="118">E24+J24</f>
        <v>949397.19999999925</v>
      </c>
      <c r="P24" s="7"/>
      <c r="Q24" s="7">
        <f>ROUND(O24*0.1,2)</f>
        <v>94939.72</v>
      </c>
      <c r="R24" s="7">
        <f t="shared" ref="R24" si="119">ROUND(Q24*0.15,2)</f>
        <v>14240.96</v>
      </c>
      <c r="S24" s="7">
        <f t="shared" ref="S24" si="120">ROUND(Q24*0.85,2)</f>
        <v>80698.759999999995</v>
      </c>
    </row>
    <row r="25" spans="1:19" ht="15" customHeight="1" x14ac:dyDescent="0.25">
      <c r="A25" s="25">
        <f t="shared" si="13"/>
        <v>45220</v>
      </c>
      <c r="B25" s="7">
        <v>415796.75</v>
      </c>
      <c r="C25" s="7">
        <v>0</v>
      </c>
      <c r="D25" s="7">
        <v>-540949.25</v>
      </c>
      <c r="E25" s="7">
        <f t="shared" ref="E25" si="121">SUM(B25:D25)</f>
        <v>-125152.5</v>
      </c>
      <c r="F25" s="16"/>
      <c r="G25" s="7">
        <v>4337650.09</v>
      </c>
      <c r="H25" s="7">
        <v>-126.87</v>
      </c>
      <c r="I25" s="7">
        <v>-3509192.5199999996</v>
      </c>
      <c r="J25" s="7">
        <f t="shared" ref="J25" si="122">SUM(G25:I25)</f>
        <v>828330.70000000019</v>
      </c>
      <c r="K25" s="16"/>
      <c r="L25" s="7">
        <f t="shared" ref="L25" si="123">B25+G25</f>
        <v>4753446.84</v>
      </c>
      <c r="M25" s="7">
        <f t="shared" ref="M25" si="124">C25+H25</f>
        <v>-126.87</v>
      </c>
      <c r="N25" s="7">
        <f t="shared" ref="N25" si="125">D25+I25</f>
        <v>-4050141.7699999996</v>
      </c>
      <c r="O25" s="7">
        <f t="shared" ref="O25" si="126">E25+J25</f>
        <v>703178.20000000019</v>
      </c>
      <c r="P25" s="7"/>
      <c r="Q25" s="7">
        <f>ROUND(O25*0.1,2)</f>
        <v>70317.820000000007</v>
      </c>
      <c r="R25" s="7">
        <f t="shared" ref="R25" si="127">ROUND(Q25*0.15,2)</f>
        <v>10547.67</v>
      </c>
      <c r="S25" s="7">
        <f t="shared" ref="S25" si="128">ROUND(Q25*0.85,2)</f>
        <v>59770.15</v>
      </c>
    </row>
    <row r="26" spans="1:19" ht="15" customHeight="1" x14ac:dyDescent="0.25">
      <c r="A26" s="25">
        <f t="shared" si="13"/>
        <v>45227</v>
      </c>
      <c r="B26" s="7">
        <v>31472.25</v>
      </c>
      <c r="C26" s="7">
        <v>-40</v>
      </c>
      <c r="D26" s="7">
        <v>-31753.5</v>
      </c>
      <c r="E26" s="7">
        <f t="shared" ref="E26" si="129">SUM(B26:D26)</f>
        <v>-321.25</v>
      </c>
      <c r="F26" s="16"/>
      <c r="G26" s="7">
        <v>4894177.0200000005</v>
      </c>
      <c r="H26" s="7">
        <v>-161.84</v>
      </c>
      <c r="I26" s="7">
        <v>-4528264.9799999995</v>
      </c>
      <c r="J26" s="7">
        <f t="shared" ref="J26" si="130">SUM(G26:I26)</f>
        <v>365750.20000000112</v>
      </c>
      <c r="K26" s="16"/>
      <c r="L26" s="7">
        <f t="shared" ref="L26" si="131">B26+G26</f>
        <v>4925649.2700000005</v>
      </c>
      <c r="M26" s="7">
        <f t="shared" ref="M26" si="132">C26+H26</f>
        <v>-201.84</v>
      </c>
      <c r="N26" s="7">
        <f t="shared" ref="N26" si="133">D26+I26</f>
        <v>-4560018.4799999995</v>
      </c>
      <c r="O26" s="7">
        <f t="shared" ref="O26" si="134">E26+J26</f>
        <v>365428.95000000112</v>
      </c>
      <c r="P26" s="7"/>
      <c r="Q26" s="7">
        <f>ROUND(O26*0.1,2)-0.01</f>
        <v>36542.89</v>
      </c>
      <c r="R26" s="7">
        <f t="shared" ref="R26" si="135">ROUND(Q26*0.15,2)</f>
        <v>5481.43</v>
      </c>
      <c r="S26" s="7">
        <f t="shared" ref="S26" si="136">ROUND(Q26*0.85,2)</f>
        <v>31061.46</v>
      </c>
    </row>
    <row r="27" spans="1:19" ht="15" customHeight="1" x14ac:dyDescent="0.25">
      <c r="A27" s="25">
        <f t="shared" si="13"/>
        <v>45234</v>
      </c>
      <c r="B27" s="7">
        <v>93466.75</v>
      </c>
      <c r="C27" s="7">
        <v>0</v>
      </c>
      <c r="D27" s="7">
        <v>-81616.5</v>
      </c>
      <c r="E27" s="7">
        <f t="shared" ref="E27" si="137">SUM(B27:D27)</f>
        <v>11850.25</v>
      </c>
      <c r="F27" s="16"/>
      <c r="G27" s="7">
        <v>5464085.5499999998</v>
      </c>
      <c r="H27" s="7">
        <v>-96.210000000000008</v>
      </c>
      <c r="I27" s="7">
        <v>-5230939.2399999993</v>
      </c>
      <c r="J27" s="7">
        <f t="shared" ref="J27" si="138">SUM(G27:I27)</f>
        <v>233050.10000000056</v>
      </c>
      <c r="K27" s="16"/>
      <c r="L27" s="7">
        <f t="shared" ref="L27" si="139">B27+G27</f>
        <v>5557552.2999999998</v>
      </c>
      <c r="M27" s="7">
        <f t="shared" ref="M27" si="140">C27+H27</f>
        <v>-96.210000000000008</v>
      </c>
      <c r="N27" s="7">
        <f t="shared" ref="N27" si="141">D27+I27</f>
        <v>-5312555.7399999993</v>
      </c>
      <c r="O27" s="7">
        <f t="shared" ref="O27" si="142">E27+J27</f>
        <v>244900.35000000056</v>
      </c>
      <c r="P27" s="7"/>
      <c r="Q27" s="7">
        <f>ROUND(O27*0.1,2)</f>
        <v>24490.04</v>
      </c>
      <c r="R27" s="7">
        <f t="shared" ref="R27" si="143">ROUND(Q27*0.15,2)</f>
        <v>3673.51</v>
      </c>
      <c r="S27" s="7">
        <f t="shared" ref="S27" si="144">ROUND(Q27*0.85,2)</f>
        <v>20816.53</v>
      </c>
    </row>
    <row r="28" spans="1:19" ht="15" customHeight="1" x14ac:dyDescent="0.25">
      <c r="A28" s="25">
        <f t="shared" si="13"/>
        <v>45241</v>
      </c>
      <c r="B28" s="7">
        <v>806951.25</v>
      </c>
      <c r="C28" s="7">
        <v>-1100</v>
      </c>
      <c r="D28" s="7">
        <v>-454320.5</v>
      </c>
      <c r="E28" s="7">
        <f t="shared" ref="E28:E29" si="145">SUM(B28:D28)</f>
        <v>351530.75</v>
      </c>
      <c r="F28" s="16"/>
      <c r="G28" s="7">
        <v>5355268.1899999995</v>
      </c>
      <c r="H28" s="7">
        <v>-115</v>
      </c>
      <c r="I28" s="7">
        <v>-4583476.5100000007</v>
      </c>
      <c r="J28" s="7">
        <f t="shared" ref="J28:J29" si="146">SUM(G28:I28)</f>
        <v>771676.67999999877</v>
      </c>
      <c r="K28" s="16"/>
      <c r="L28" s="7">
        <f t="shared" ref="L28:L29" si="147">B28+G28</f>
        <v>6162219.4399999995</v>
      </c>
      <c r="M28" s="7">
        <f t="shared" ref="M28:M29" si="148">C28+H28</f>
        <v>-1215</v>
      </c>
      <c r="N28" s="7">
        <f t="shared" ref="N28:N29" si="149">D28+I28</f>
        <v>-5037797.0100000007</v>
      </c>
      <c r="O28" s="7">
        <f t="shared" ref="O28:O29" si="150">E28+J28</f>
        <v>1123207.4299999988</v>
      </c>
      <c r="P28" s="7"/>
      <c r="Q28" s="7">
        <f>ROUND(O28*0.1,2)</f>
        <v>112320.74</v>
      </c>
      <c r="R28" s="7">
        <f t="shared" ref="R28:R29" si="151">ROUND(Q28*0.15,2)</f>
        <v>16848.11</v>
      </c>
      <c r="S28" s="7">
        <f t="shared" ref="S28:S29" si="152">ROUND(Q28*0.85,2)</f>
        <v>95472.63</v>
      </c>
    </row>
    <row r="29" spans="1:19" ht="15" customHeight="1" x14ac:dyDescent="0.25">
      <c r="A29" s="25">
        <f t="shared" si="13"/>
        <v>45248</v>
      </c>
      <c r="B29" s="7">
        <v>42989.75</v>
      </c>
      <c r="C29" s="7">
        <v>0</v>
      </c>
      <c r="D29" s="7">
        <v>-187752</v>
      </c>
      <c r="E29" s="7">
        <f t="shared" si="145"/>
        <v>-144762.25</v>
      </c>
      <c r="F29" s="16"/>
      <c r="G29" s="7">
        <v>4984573.75</v>
      </c>
      <c r="H29" s="7">
        <v>-5</v>
      </c>
      <c r="I29" s="7">
        <v>-4400764.72</v>
      </c>
      <c r="J29" s="7">
        <f t="shared" si="146"/>
        <v>583804.03000000026</v>
      </c>
      <c r="K29" s="16"/>
      <c r="L29" s="7">
        <f t="shared" si="147"/>
        <v>5027563.5</v>
      </c>
      <c r="M29" s="7">
        <f t="shared" si="148"/>
        <v>-5</v>
      </c>
      <c r="N29" s="7">
        <f t="shared" si="149"/>
        <v>-4588516.72</v>
      </c>
      <c r="O29" s="7">
        <f t="shared" si="150"/>
        <v>439041.78000000026</v>
      </c>
      <c r="P29" s="7"/>
      <c r="Q29" s="7">
        <f>ROUND(O29*0.1,2)-0.01</f>
        <v>43904.17</v>
      </c>
      <c r="R29" s="7">
        <f t="shared" si="151"/>
        <v>6585.63</v>
      </c>
      <c r="S29" s="7">
        <f t="shared" si="152"/>
        <v>37318.54</v>
      </c>
    </row>
    <row r="30" spans="1:19" ht="15" customHeight="1" x14ac:dyDescent="0.25">
      <c r="A30" s="25">
        <f t="shared" si="13"/>
        <v>45255</v>
      </c>
      <c r="B30" s="7">
        <v>90334.5</v>
      </c>
      <c r="C30" s="7">
        <v>-275</v>
      </c>
      <c r="D30" s="7">
        <v>-81628</v>
      </c>
      <c r="E30" s="7">
        <f t="shared" ref="E30" si="153">SUM(B30:D30)</f>
        <v>8431.5</v>
      </c>
      <c r="F30" s="16"/>
      <c r="G30" s="7">
        <v>6378791.3900000006</v>
      </c>
      <c r="H30" s="7">
        <v>-78.14</v>
      </c>
      <c r="I30" s="7">
        <v>-5832963.0700000003</v>
      </c>
      <c r="J30" s="7">
        <f t="shared" ref="J30" si="154">SUM(G30:I30)</f>
        <v>545750.18000000063</v>
      </c>
      <c r="K30" s="16"/>
      <c r="L30" s="7">
        <f t="shared" ref="L30" si="155">B30+G30</f>
        <v>6469125.8900000006</v>
      </c>
      <c r="M30" s="7">
        <f t="shared" ref="M30" si="156">C30+H30</f>
        <v>-353.14</v>
      </c>
      <c r="N30" s="7">
        <f t="shared" ref="N30" si="157">D30+I30</f>
        <v>-5914591.0700000003</v>
      </c>
      <c r="O30" s="7">
        <f t="shared" ref="O30" si="158">E30+J30</f>
        <v>554181.68000000063</v>
      </c>
      <c r="P30" s="7"/>
      <c r="Q30" s="7">
        <f>ROUND(O30*0.1,2)</f>
        <v>55418.17</v>
      </c>
      <c r="R30" s="7">
        <f t="shared" ref="R30" si="159">ROUND(Q30*0.15,2)</f>
        <v>8312.73</v>
      </c>
      <c r="S30" s="7">
        <f t="shared" ref="S30" si="160">ROUND(Q30*0.85,2)</f>
        <v>47105.440000000002</v>
      </c>
    </row>
    <row r="31" spans="1:19" ht="15" customHeight="1" x14ac:dyDescent="0.25">
      <c r="A31" s="25">
        <f t="shared" si="13"/>
        <v>45262</v>
      </c>
      <c r="B31" s="7">
        <v>196205</v>
      </c>
      <c r="C31" s="7">
        <v>-450</v>
      </c>
      <c r="D31" s="7">
        <v>-80639.5</v>
      </c>
      <c r="E31" s="7">
        <f t="shared" ref="E31" si="161">SUM(B31:D31)</f>
        <v>115115.5</v>
      </c>
      <c r="F31" s="16"/>
      <c r="G31" s="7">
        <v>5185200.4700000007</v>
      </c>
      <c r="H31" s="7">
        <v>-1684.94</v>
      </c>
      <c r="I31" s="7">
        <v>-5187149.66</v>
      </c>
      <c r="J31" s="7">
        <f t="shared" ref="J31" si="162">SUM(G31:I31)</f>
        <v>-3634.1299999998882</v>
      </c>
      <c r="K31" s="16"/>
      <c r="L31" s="7">
        <f t="shared" ref="L31" si="163">B31+G31</f>
        <v>5381405.4700000007</v>
      </c>
      <c r="M31" s="7">
        <f t="shared" ref="M31" si="164">C31+H31</f>
        <v>-2134.94</v>
      </c>
      <c r="N31" s="7">
        <f t="shared" ref="N31" si="165">D31+I31</f>
        <v>-5267789.16</v>
      </c>
      <c r="O31" s="7">
        <f t="shared" ref="O31" si="166">E31+J31</f>
        <v>111481.37000000011</v>
      </c>
      <c r="P31" s="7"/>
      <c r="Q31" s="7">
        <f>ROUND(O31*0.1,2)-0.01</f>
        <v>11148.13</v>
      </c>
      <c r="R31" s="7">
        <f t="shared" ref="R31" si="167">ROUND(Q31*0.15,2)</f>
        <v>1672.22</v>
      </c>
      <c r="S31" s="7">
        <f t="shared" ref="S31" si="168">ROUND(Q31*0.85,2)</f>
        <v>9475.91</v>
      </c>
    </row>
    <row r="32" spans="1:19" ht="15" customHeight="1" x14ac:dyDescent="0.25">
      <c r="A32" s="25">
        <f t="shared" si="13"/>
        <v>45269</v>
      </c>
      <c r="B32" s="7">
        <v>497964</v>
      </c>
      <c r="C32" s="7">
        <v>0</v>
      </c>
      <c r="D32" s="7">
        <v>-280393.25</v>
      </c>
      <c r="E32" s="7">
        <f t="shared" ref="E32" si="169">SUM(B32:D32)</f>
        <v>217570.75</v>
      </c>
      <c r="F32" s="16"/>
      <c r="G32" s="7">
        <v>4558714.33</v>
      </c>
      <c r="H32" s="7">
        <v>-733</v>
      </c>
      <c r="I32" s="7">
        <v>-4031253.97</v>
      </c>
      <c r="J32" s="7">
        <f t="shared" ref="J32" si="170">SUM(G32:I32)</f>
        <v>526727.35999999987</v>
      </c>
      <c r="K32" s="16"/>
      <c r="L32" s="7">
        <f t="shared" ref="L32" si="171">B32+G32</f>
        <v>5056678.33</v>
      </c>
      <c r="M32" s="7">
        <f t="shared" ref="M32" si="172">C32+H32</f>
        <v>-733</v>
      </c>
      <c r="N32" s="7">
        <f t="shared" ref="N32" si="173">D32+I32</f>
        <v>-4311647.2200000007</v>
      </c>
      <c r="O32" s="7">
        <f t="shared" ref="O32" si="174">E32+J32</f>
        <v>744298.10999999987</v>
      </c>
      <c r="P32" s="7"/>
      <c r="Q32" s="7">
        <f>ROUND(O32*0.1,2)</f>
        <v>74429.81</v>
      </c>
      <c r="R32" s="7">
        <f t="shared" ref="R32" si="175">ROUND(Q32*0.15,2)</f>
        <v>11164.47</v>
      </c>
      <c r="S32" s="7">
        <f t="shared" ref="S32" si="176">ROUND(Q32*0.85,2)</f>
        <v>63265.34</v>
      </c>
    </row>
    <row r="33" spans="1:19" ht="15" customHeight="1" x14ac:dyDescent="0.25">
      <c r="A33" s="25">
        <f t="shared" si="13"/>
        <v>45276</v>
      </c>
      <c r="B33" s="7">
        <v>181665.25</v>
      </c>
      <c r="C33" s="7">
        <v>0</v>
      </c>
      <c r="D33" s="7">
        <v>-101773.75</v>
      </c>
      <c r="E33" s="7">
        <f t="shared" ref="E33" si="177">SUM(B33:D33)</f>
        <v>79891.5</v>
      </c>
      <c r="F33" s="16"/>
      <c r="G33" s="7">
        <v>4344928.82</v>
      </c>
      <c r="H33" s="7">
        <v>-1</v>
      </c>
      <c r="I33" s="7">
        <v>-3575102.9299999997</v>
      </c>
      <c r="J33" s="7">
        <f t="shared" ref="J33" si="178">SUM(G33:I33)</f>
        <v>769824.8900000006</v>
      </c>
      <c r="K33" s="16"/>
      <c r="L33" s="7">
        <f t="shared" ref="L33" si="179">B33+G33</f>
        <v>4526594.07</v>
      </c>
      <c r="M33" s="7">
        <f t="shared" ref="M33" si="180">C33+H33</f>
        <v>-1</v>
      </c>
      <c r="N33" s="7">
        <f t="shared" ref="N33" si="181">D33+I33</f>
        <v>-3676876.6799999997</v>
      </c>
      <c r="O33" s="7">
        <f t="shared" ref="O33" si="182">E33+J33</f>
        <v>849716.3900000006</v>
      </c>
      <c r="P33" s="7"/>
      <c r="Q33" s="7">
        <f>ROUND(O33*0.1,2)</f>
        <v>84971.64</v>
      </c>
      <c r="R33" s="7">
        <f t="shared" ref="R33" si="183">ROUND(Q33*0.15,2)</f>
        <v>12745.75</v>
      </c>
      <c r="S33" s="7">
        <f t="shared" ref="S33" si="184">ROUND(Q33*0.85,2)</f>
        <v>72225.89</v>
      </c>
    </row>
    <row r="34" spans="1:19" ht="15" customHeight="1" x14ac:dyDescent="0.25">
      <c r="A34" s="25">
        <f t="shared" si="13"/>
        <v>45283</v>
      </c>
      <c r="B34" s="7">
        <v>88215.75</v>
      </c>
      <c r="C34" s="7">
        <v>-400</v>
      </c>
      <c r="D34" s="7">
        <v>-73976.75</v>
      </c>
      <c r="E34" s="7">
        <f t="shared" ref="E34" si="185">SUM(B34:D34)</f>
        <v>13839</v>
      </c>
      <c r="F34" s="16"/>
      <c r="G34" s="7">
        <v>4613771.25</v>
      </c>
      <c r="H34" s="7">
        <v>-303.25</v>
      </c>
      <c r="I34" s="7">
        <v>-3705885.7399999998</v>
      </c>
      <c r="J34" s="7">
        <f t="shared" ref="J34" si="186">SUM(G34:I34)</f>
        <v>907582.26000000024</v>
      </c>
      <c r="K34" s="16"/>
      <c r="L34" s="7">
        <f t="shared" ref="L34" si="187">B34+G34</f>
        <v>4701987</v>
      </c>
      <c r="M34" s="7">
        <f t="shared" ref="M34" si="188">C34+H34</f>
        <v>-703.25</v>
      </c>
      <c r="N34" s="7">
        <f t="shared" ref="N34" si="189">D34+I34</f>
        <v>-3779862.4899999998</v>
      </c>
      <c r="O34" s="7">
        <f t="shared" ref="O34" si="190">E34+J34</f>
        <v>921421.26000000024</v>
      </c>
      <c r="P34" s="7"/>
      <c r="Q34" s="7">
        <f>ROUND(O34*0.1,2)</f>
        <v>92142.13</v>
      </c>
      <c r="R34" s="7">
        <f t="shared" ref="R34" si="191">ROUND(Q34*0.15,2)</f>
        <v>13821.32</v>
      </c>
      <c r="S34" s="7">
        <f t="shared" ref="S34" si="192">ROUND(Q34*0.85,2)</f>
        <v>78320.81</v>
      </c>
    </row>
    <row r="35" spans="1:19" ht="15" customHeight="1" x14ac:dyDescent="0.25">
      <c r="A35" s="25">
        <f t="shared" si="13"/>
        <v>45290</v>
      </c>
      <c r="B35" s="7">
        <v>107982.5</v>
      </c>
      <c r="C35" s="7">
        <v>0</v>
      </c>
      <c r="D35" s="7">
        <v>-57189.75</v>
      </c>
      <c r="E35" s="7">
        <f t="shared" ref="E35" si="193">SUM(B35:D35)</f>
        <v>50792.75</v>
      </c>
      <c r="F35" s="16"/>
      <c r="G35" s="7">
        <v>5528373.5099999998</v>
      </c>
      <c r="H35" s="7">
        <v>-1123.3</v>
      </c>
      <c r="I35" s="7">
        <v>-5371353.5200000014</v>
      </c>
      <c r="J35" s="7">
        <f t="shared" ref="J35" si="194">SUM(G35:I35)</f>
        <v>155896.68999999855</v>
      </c>
      <c r="K35" s="16"/>
      <c r="L35" s="7">
        <f t="shared" ref="L35" si="195">B35+G35</f>
        <v>5636356.0099999998</v>
      </c>
      <c r="M35" s="7">
        <f t="shared" ref="M35" si="196">C35+H35</f>
        <v>-1123.3</v>
      </c>
      <c r="N35" s="7">
        <f t="shared" ref="N35" si="197">D35+I35</f>
        <v>-5428543.2700000014</v>
      </c>
      <c r="O35" s="7">
        <f t="shared" ref="O35" si="198">E35+J35</f>
        <v>206689.43999999855</v>
      </c>
      <c r="P35" s="7"/>
      <c r="Q35" s="7">
        <f>ROUND(O35*0.1,2)+0.01</f>
        <v>20668.949999999997</v>
      </c>
      <c r="R35" s="7">
        <f t="shared" ref="R35" si="199">ROUND(Q35*0.15,2)</f>
        <v>3100.34</v>
      </c>
      <c r="S35" s="7">
        <f t="shared" ref="S35" si="200">ROUND(Q35*0.85,2)</f>
        <v>17568.61</v>
      </c>
    </row>
    <row r="36" spans="1:19" ht="15" customHeight="1" x14ac:dyDescent="0.25">
      <c r="A36" s="25">
        <f t="shared" si="13"/>
        <v>45297</v>
      </c>
      <c r="B36" s="7">
        <v>164158.5</v>
      </c>
      <c r="C36" s="7">
        <v>-800</v>
      </c>
      <c r="D36" s="7">
        <v>-133566.25</v>
      </c>
      <c r="E36" s="7">
        <f t="shared" ref="E36" si="201">SUM(B36:D36)</f>
        <v>29792.25</v>
      </c>
      <c r="F36" s="16"/>
      <c r="G36" s="7">
        <v>5147166.2700000005</v>
      </c>
      <c r="H36" s="7">
        <v>-437.1</v>
      </c>
      <c r="I36" s="7">
        <v>-4414293.29</v>
      </c>
      <c r="J36" s="7">
        <f t="shared" ref="J36" si="202">SUM(G36:I36)</f>
        <v>732435.88000000082</v>
      </c>
      <c r="K36" s="16"/>
      <c r="L36" s="7">
        <f t="shared" ref="L36" si="203">B36+G36</f>
        <v>5311324.7700000005</v>
      </c>
      <c r="M36" s="7">
        <f t="shared" ref="M36" si="204">C36+H36</f>
        <v>-1237.0999999999999</v>
      </c>
      <c r="N36" s="7">
        <f t="shared" ref="N36" si="205">D36+I36</f>
        <v>-4547859.54</v>
      </c>
      <c r="O36" s="7">
        <f t="shared" ref="O36" si="206">E36+J36</f>
        <v>762228.13000000082</v>
      </c>
      <c r="P36" s="7"/>
      <c r="Q36" s="7">
        <f>ROUND(O36*0.1,2)</f>
        <v>76222.81</v>
      </c>
      <c r="R36" s="7">
        <f t="shared" ref="R36" si="207">ROUND(Q36*0.15,2)</f>
        <v>11433.42</v>
      </c>
      <c r="S36" s="7">
        <f t="shared" ref="S36" si="208">ROUND(Q36*0.85,2)</f>
        <v>64789.39</v>
      </c>
    </row>
    <row r="37" spans="1:19" ht="15" customHeight="1" x14ac:dyDescent="0.25">
      <c r="A37" s="25">
        <f t="shared" si="13"/>
        <v>45304</v>
      </c>
      <c r="B37" s="7">
        <v>39776.75</v>
      </c>
      <c r="C37" s="7">
        <v>-1000</v>
      </c>
      <c r="D37" s="7">
        <v>-40074.5</v>
      </c>
      <c r="E37" s="7">
        <f t="shared" ref="E37" si="209">SUM(B37:D37)</f>
        <v>-1297.75</v>
      </c>
      <c r="F37" s="16"/>
      <c r="G37" s="7">
        <v>4980201.8500000006</v>
      </c>
      <c r="H37" s="7">
        <v>-534.02</v>
      </c>
      <c r="I37" s="7">
        <v>-4160671.35</v>
      </c>
      <c r="J37" s="7">
        <f t="shared" ref="J37" si="210">SUM(G37:I37)</f>
        <v>818996.48000000091</v>
      </c>
      <c r="K37" s="16"/>
      <c r="L37" s="7">
        <f t="shared" ref="L37" si="211">B37+G37</f>
        <v>5019978.6000000006</v>
      </c>
      <c r="M37" s="7">
        <f t="shared" ref="M37" si="212">C37+H37</f>
        <v>-1534.02</v>
      </c>
      <c r="N37" s="7">
        <f t="shared" ref="N37" si="213">D37+I37</f>
        <v>-4200745.8499999996</v>
      </c>
      <c r="O37" s="7">
        <f t="shared" ref="O37" si="214">E37+J37</f>
        <v>817698.73000000091</v>
      </c>
      <c r="P37" s="7"/>
      <c r="Q37" s="7">
        <f>ROUND(O37*0.1,2)+0.01</f>
        <v>81769.87999999999</v>
      </c>
      <c r="R37" s="7">
        <f t="shared" ref="R37" si="215">ROUND(Q37*0.15,2)</f>
        <v>12265.48</v>
      </c>
      <c r="S37" s="7">
        <f t="shared" ref="S37" si="216">ROUND(Q37*0.85,2)</f>
        <v>69504.399999999994</v>
      </c>
    </row>
    <row r="38" spans="1:19" ht="15" customHeight="1" x14ac:dyDescent="0.25">
      <c r="A38" s="25">
        <f t="shared" si="13"/>
        <v>45311</v>
      </c>
      <c r="B38" s="7">
        <v>91084.75</v>
      </c>
      <c r="C38" s="7">
        <v>-200</v>
      </c>
      <c r="D38" s="7">
        <v>-68760.75</v>
      </c>
      <c r="E38" s="7">
        <f t="shared" ref="E38" si="217">SUM(B38:D38)</f>
        <v>22124</v>
      </c>
      <c r="F38" s="16"/>
      <c r="G38" s="7">
        <v>5233895.55</v>
      </c>
      <c r="H38" s="7">
        <v>-41.5</v>
      </c>
      <c r="I38" s="7">
        <v>-3943794.1500000008</v>
      </c>
      <c r="J38" s="7">
        <f t="shared" ref="J38" si="218">SUM(G38:I38)</f>
        <v>1290059.899999999</v>
      </c>
      <c r="K38" s="16"/>
      <c r="L38" s="7">
        <f t="shared" ref="L38" si="219">B38+G38</f>
        <v>5324980.3</v>
      </c>
      <c r="M38" s="7">
        <f t="shared" ref="M38" si="220">C38+H38</f>
        <v>-241.5</v>
      </c>
      <c r="N38" s="7">
        <f t="shared" ref="N38" si="221">D38+I38</f>
        <v>-4012554.9000000008</v>
      </c>
      <c r="O38" s="7">
        <f t="shared" ref="O38" si="222">E38+J38</f>
        <v>1312183.899999999</v>
      </c>
      <c r="P38" s="7"/>
      <c r="Q38" s="7">
        <f>ROUND(O38*0.1,2)</f>
        <v>131218.39000000001</v>
      </c>
      <c r="R38" s="7">
        <f t="shared" ref="R38" si="223">ROUND(Q38*0.15,2)</f>
        <v>19682.759999999998</v>
      </c>
      <c r="S38" s="7">
        <f t="shared" ref="S38" si="224">ROUND(Q38*0.85,2)</f>
        <v>111535.63</v>
      </c>
    </row>
    <row r="39" spans="1:19" ht="15" customHeight="1" x14ac:dyDescent="0.25">
      <c r="A39" s="25">
        <f t="shared" si="13"/>
        <v>45318</v>
      </c>
      <c r="B39" s="7">
        <v>34327.5</v>
      </c>
      <c r="C39" s="7">
        <v>0</v>
      </c>
      <c r="D39" s="7">
        <v>-23675</v>
      </c>
      <c r="E39" s="7">
        <f t="shared" ref="E39" si="225">SUM(B39:D39)</f>
        <v>10652.5</v>
      </c>
      <c r="F39" s="16"/>
      <c r="G39" s="7">
        <v>4610445.08</v>
      </c>
      <c r="H39" s="7">
        <v>-5</v>
      </c>
      <c r="I39" s="7">
        <v>-4150205.39</v>
      </c>
      <c r="J39" s="7">
        <f t="shared" ref="J39" si="226">SUM(G39:I39)</f>
        <v>460234.68999999994</v>
      </c>
      <c r="K39" s="16"/>
      <c r="L39" s="7">
        <f t="shared" ref="L39" si="227">B39+G39</f>
        <v>4644772.58</v>
      </c>
      <c r="M39" s="7">
        <f t="shared" ref="M39" si="228">C39+H39</f>
        <v>-5</v>
      </c>
      <c r="N39" s="7">
        <f t="shared" ref="N39" si="229">D39+I39</f>
        <v>-4173880.39</v>
      </c>
      <c r="O39" s="7">
        <f t="shared" ref="O39" si="230">E39+J39</f>
        <v>470887.18999999994</v>
      </c>
      <c r="P39" s="7"/>
      <c r="Q39" s="7">
        <f>ROUND(O39*0.1,2)</f>
        <v>47088.72</v>
      </c>
      <c r="R39" s="7">
        <f t="shared" ref="R39" si="231">ROUND(Q39*0.15,2)</f>
        <v>7063.31</v>
      </c>
      <c r="S39" s="7">
        <f t="shared" ref="S39" si="232">ROUND(Q39*0.85,2)</f>
        <v>40025.410000000003</v>
      </c>
    </row>
    <row r="40" spans="1:19" ht="15" customHeight="1" x14ac:dyDescent="0.25">
      <c r="A40" s="25">
        <f t="shared" si="13"/>
        <v>45325</v>
      </c>
      <c r="B40" s="7">
        <v>31406.5</v>
      </c>
      <c r="C40" s="7">
        <v>0</v>
      </c>
      <c r="D40" s="7">
        <v>-34006</v>
      </c>
      <c r="E40" s="7">
        <f t="shared" ref="E40" si="233">SUM(B40:D40)</f>
        <v>-2599.5</v>
      </c>
      <c r="F40" s="16"/>
      <c r="G40" s="7">
        <v>4293771.5299999993</v>
      </c>
      <c r="H40" s="7">
        <v>-13.2</v>
      </c>
      <c r="I40" s="7">
        <v>-3842350.9699999997</v>
      </c>
      <c r="J40" s="7">
        <f t="shared" ref="J40" si="234">SUM(G40:I40)</f>
        <v>451407.3599999994</v>
      </c>
      <c r="K40" s="16"/>
      <c r="L40" s="7">
        <f t="shared" ref="L40" si="235">B40+G40</f>
        <v>4325178.0299999993</v>
      </c>
      <c r="M40" s="7">
        <f t="shared" ref="M40" si="236">C40+H40</f>
        <v>-13.2</v>
      </c>
      <c r="N40" s="7">
        <f t="shared" ref="N40" si="237">D40+I40</f>
        <v>-3876356.9699999997</v>
      </c>
      <c r="O40" s="7">
        <f t="shared" ref="O40" si="238">E40+J40</f>
        <v>448807.8599999994</v>
      </c>
      <c r="P40" s="7"/>
      <c r="Q40" s="7">
        <f>ROUND(O40*0.1,2)</f>
        <v>44880.79</v>
      </c>
      <c r="R40" s="7">
        <f t="shared" ref="R40" si="239">ROUND(Q40*0.15,2)</f>
        <v>6732.12</v>
      </c>
      <c r="S40" s="7">
        <f t="shared" ref="S40" si="240">ROUND(Q40*0.85,2)</f>
        <v>38148.67</v>
      </c>
    </row>
    <row r="41" spans="1:19" ht="15" customHeight="1" x14ac:dyDescent="0.25">
      <c r="A41" s="25">
        <f t="shared" si="13"/>
        <v>45332</v>
      </c>
      <c r="B41" s="7">
        <v>123847.75</v>
      </c>
      <c r="C41" s="7">
        <v>0</v>
      </c>
      <c r="D41" s="7">
        <v>-141659</v>
      </c>
      <c r="E41" s="7">
        <f t="shared" ref="E41" si="241">SUM(B41:D41)</f>
        <v>-17811.25</v>
      </c>
      <c r="F41" s="16"/>
      <c r="G41" s="7">
        <v>3795787.8499999996</v>
      </c>
      <c r="H41" s="7">
        <v>-474.84</v>
      </c>
      <c r="I41" s="7">
        <v>-2993227.7199999997</v>
      </c>
      <c r="J41" s="7">
        <f t="shared" ref="J41" si="242">SUM(G41:I41)</f>
        <v>802085.29</v>
      </c>
      <c r="K41" s="16"/>
      <c r="L41" s="7">
        <f t="shared" ref="L41" si="243">B41+G41</f>
        <v>3919635.5999999996</v>
      </c>
      <c r="M41" s="7">
        <f t="shared" ref="M41" si="244">C41+H41</f>
        <v>-474.84</v>
      </c>
      <c r="N41" s="7">
        <f t="shared" ref="N41" si="245">D41+I41</f>
        <v>-3134886.7199999997</v>
      </c>
      <c r="O41" s="7">
        <f t="shared" ref="O41" si="246">E41+J41</f>
        <v>784274.04</v>
      </c>
      <c r="P41" s="7"/>
      <c r="Q41" s="7">
        <f>ROUND(O41*0.1,2)+0.01</f>
        <v>78427.409999999989</v>
      </c>
      <c r="R41" s="7">
        <f t="shared" ref="R41" si="247">ROUND(Q41*0.15,2)</f>
        <v>11764.11</v>
      </c>
      <c r="S41" s="7">
        <f t="shared" ref="S41" si="248">ROUND(Q41*0.85,2)</f>
        <v>66663.3</v>
      </c>
    </row>
    <row r="42" spans="1:19" ht="15" customHeight="1" x14ac:dyDescent="0.25">
      <c r="A42" s="25">
        <f t="shared" si="13"/>
        <v>45339</v>
      </c>
      <c r="B42" s="7">
        <v>199927.25</v>
      </c>
      <c r="C42" s="7">
        <v>-200</v>
      </c>
      <c r="D42" s="7">
        <v>-335755.25</v>
      </c>
      <c r="E42" s="7">
        <f t="shared" ref="E42" si="249">SUM(B42:D42)</f>
        <v>-136028</v>
      </c>
      <c r="F42" s="16"/>
      <c r="G42" s="7">
        <v>4728505.53</v>
      </c>
      <c r="H42" s="7">
        <v>-57.82</v>
      </c>
      <c r="I42" s="7">
        <v>-4433987.09</v>
      </c>
      <c r="J42" s="7">
        <f t="shared" ref="J42" si="250">SUM(G42:I42)</f>
        <v>294460.62000000011</v>
      </c>
      <c r="K42" s="16"/>
      <c r="L42" s="7">
        <f t="shared" ref="L42" si="251">B42+G42</f>
        <v>4928432.78</v>
      </c>
      <c r="M42" s="7">
        <f t="shared" ref="M42" si="252">C42+H42</f>
        <v>-257.82</v>
      </c>
      <c r="N42" s="7">
        <f t="shared" ref="N42" si="253">D42+I42</f>
        <v>-4769742.34</v>
      </c>
      <c r="O42" s="7">
        <f t="shared" ref="O42" si="254">E42+J42</f>
        <v>158432.62000000011</v>
      </c>
      <c r="P42" s="7"/>
      <c r="Q42" s="7">
        <f>ROUND(O42*0.1,2)</f>
        <v>15843.26</v>
      </c>
      <c r="R42" s="7">
        <f t="shared" ref="R42" si="255">ROUND(Q42*0.15,2)</f>
        <v>2376.4899999999998</v>
      </c>
      <c r="S42" s="7">
        <f t="shared" ref="S42" si="256">ROUND(Q42*0.85,2)</f>
        <v>13466.77</v>
      </c>
    </row>
    <row r="43" spans="1:19" ht="15" customHeight="1" x14ac:dyDescent="0.25">
      <c r="A43" s="25">
        <f t="shared" si="13"/>
        <v>45346</v>
      </c>
      <c r="B43" s="7">
        <v>60683.5</v>
      </c>
      <c r="C43" s="7">
        <v>0</v>
      </c>
      <c r="D43" s="7">
        <v>-49185</v>
      </c>
      <c r="E43" s="7">
        <f t="shared" ref="E43" si="257">SUM(B43:D43)</f>
        <v>11498.5</v>
      </c>
      <c r="F43" s="16"/>
      <c r="G43" s="7">
        <v>3700145.83</v>
      </c>
      <c r="H43" s="7">
        <v>-250</v>
      </c>
      <c r="I43" s="7">
        <v>-3190176.9000000004</v>
      </c>
      <c r="J43" s="7">
        <f t="shared" ref="J43" si="258">SUM(G43:I43)</f>
        <v>509718.9299999997</v>
      </c>
      <c r="K43" s="16"/>
      <c r="L43" s="7">
        <f t="shared" ref="L43" si="259">B43+G43</f>
        <v>3760829.33</v>
      </c>
      <c r="M43" s="7">
        <f t="shared" ref="M43" si="260">C43+H43</f>
        <v>-250</v>
      </c>
      <c r="N43" s="7">
        <f t="shared" ref="N43" si="261">D43+I43</f>
        <v>-3239361.9000000004</v>
      </c>
      <c r="O43" s="7">
        <f t="shared" ref="O43" si="262">E43+J43</f>
        <v>521217.4299999997</v>
      </c>
      <c r="P43" s="7"/>
      <c r="Q43" s="7">
        <f>ROUND(O43*0.1,2)+0.01</f>
        <v>52121.75</v>
      </c>
      <c r="R43" s="7">
        <f t="shared" ref="R43" si="263">ROUND(Q43*0.15,2)</f>
        <v>7818.26</v>
      </c>
      <c r="S43" s="7">
        <f t="shared" ref="S43" si="264">ROUND(Q43*0.85,2)</f>
        <v>44303.49</v>
      </c>
    </row>
    <row r="44" spans="1:19" ht="15" customHeight="1" x14ac:dyDescent="0.25">
      <c r="A44" s="25">
        <f t="shared" si="13"/>
        <v>45353</v>
      </c>
      <c r="B44" s="7">
        <v>38863.75</v>
      </c>
      <c r="C44" s="7">
        <v>0</v>
      </c>
      <c r="D44" s="7">
        <v>-57688</v>
      </c>
      <c r="E44" s="7">
        <f t="shared" ref="E44" si="265">SUM(B44:D44)</f>
        <v>-18824.25</v>
      </c>
      <c r="F44" s="16"/>
      <c r="G44" s="7">
        <v>3904330.85</v>
      </c>
      <c r="H44" s="7">
        <v>-63.62</v>
      </c>
      <c r="I44" s="7">
        <v>-3596406.65</v>
      </c>
      <c r="J44" s="7">
        <f t="shared" ref="J44" si="266">SUM(G44:I44)</f>
        <v>307860.58000000007</v>
      </c>
      <c r="K44" s="16"/>
      <c r="L44" s="7">
        <f t="shared" ref="L44" si="267">B44+G44</f>
        <v>3943194.6</v>
      </c>
      <c r="M44" s="7">
        <f t="shared" ref="M44" si="268">C44+H44</f>
        <v>-63.62</v>
      </c>
      <c r="N44" s="7">
        <f t="shared" ref="N44" si="269">D44+I44</f>
        <v>-3654094.65</v>
      </c>
      <c r="O44" s="7">
        <f t="shared" ref="O44" si="270">E44+J44</f>
        <v>289036.33000000007</v>
      </c>
      <c r="P44" s="7"/>
      <c r="Q44" s="7">
        <f>ROUND(O44*0.1,2)</f>
        <v>28903.63</v>
      </c>
      <c r="R44" s="7">
        <f t="shared" ref="R44" si="271">ROUND(Q44*0.15,2)</f>
        <v>4335.54</v>
      </c>
      <c r="S44" s="7">
        <f t="shared" ref="S44" si="272">ROUND(Q44*0.85,2)</f>
        <v>24568.09</v>
      </c>
    </row>
    <row r="45" spans="1:19" ht="15" customHeight="1" x14ac:dyDescent="0.25">
      <c r="A45" s="25">
        <f t="shared" si="13"/>
        <v>45360</v>
      </c>
      <c r="B45" s="7">
        <v>52336.75</v>
      </c>
      <c r="C45" s="7">
        <v>-90</v>
      </c>
      <c r="D45" s="7">
        <v>-37398</v>
      </c>
      <c r="E45" s="7">
        <f t="shared" ref="E45" si="273">SUM(B45:D45)</f>
        <v>14848.75</v>
      </c>
      <c r="F45" s="16"/>
      <c r="G45" s="7">
        <v>4383084.17</v>
      </c>
      <c r="H45" s="7">
        <v>0</v>
      </c>
      <c r="I45" s="7">
        <v>-3918809.22</v>
      </c>
      <c r="J45" s="7">
        <f t="shared" ref="J45" si="274">SUM(G45:I45)</f>
        <v>464274.94999999972</v>
      </c>
      <c r="K45" s="16"/>
      <c r="L45" s="7">
        <f t="shared" ref="L45" si="275">B45+G45</f>
        <v>4435420.92</v>
      </c>
      <c r="M45" s="7">
        <f t="shared" ref="M45" si="276">C45+H45</f>
        <v>-90</v>
      </c>
      <c r="N45" s="7">
        <f t="shared" ref="N45" si="277">D45+I45</f>
        <v>-3956207.22</v>
      </c>
      <c r="O45" s="7">
        <f t="shared" ref="O45" si="278">E45+J45</f>
        <v>479123.69999999972</v>
      </c>
      <c r="P45" s="7"/>
      <c r="Q45" s="7">
        <f>ROUND(O45*0.1,2)</f>
        <v>47912.37</v>
      </c>
      <c r="R45" s="7">
        <f t="shared" ref="R45" si="279">ROUND(Q45*0.15,2)</f>
        <v>7186.86</v>
      </c>
      <c r="S45" s="7">
        <f t="shared" ref="S45" si="280">ROUND(Q45*0.85,2)</f>
        <v>40725.51</v>
      </c>
    </row>
    <row r="46" spans="1:19" ht="15" customHeight="1" x14ac:dyDescent="0.25">
      <c r="A46" s="25">
        <f t="shared" si="13"/>
        <v>45367</v>
      </c>
      <c r="B46" s="7">
        <v>138727</v>
      </c>
      <c r="C46" s="7">
        <v>0</v>
      </c>
      <c r="D46" s="7">
        <v>-93964.25</v>
      </c>
      <c r="E46" s="7">
        <f t="shared" ref="E46" si="281">SUM(B46:D46)</f>
        <v>44762.75</v>
      </c>
      <c r="F46" s="16"/>
      <c r="G46" s="7">
        <v>4681586.6399999997</v>
      </c>
      <c r="H46" s="7">
        <v>-10</v>
      </c>
      <c r="I46" s="7">
        <v>-3828607.6700000004</v>
      </c>
      <c r="J46" s="7">
        <f t="shared" ref="J46" si="282">SUM(G46:I46)</f>
        <v>852968.96999999927</v>
      </c>
      <c r="K46" s="16"/>
      <c r="L46" s="7">
        <f t="shared" ref="L46" si="283">B46+G46</f>
        <v>4820313.6399999997</v>
      </c>
      <c r="M46" s="7">
        <f t="shared" ref="M46" si="284">C46+H46</f>
        <v>-10</v>
      </c>
      <c r="N46" s="7">
        <f t="shared" ref="N46" si="285">D46+I46</f>
        <v>-3922571.9200000004</v>
      </c>
      <c r="O46" s="7">
        <f t="shared" ref="O46" si="286">E46+J46</f>
        <v>897731.71999999927</v>
      </c>
      <c r="P46" s="7"/>
      <c r="Q46" s="7">
        <f>ROUND(O46*0.1,2)</f>
        <v>89773.17</v>
      </c>
      <c r="R46" s="7">
        <f t="shared" ref="R46" si="287">ROUND(Q46*0.15,2)</f>
        <v>13465.98</v>
      </c>
      <c r="S46" s="7">
        <f t="shared" ref="S46" si="288">ROUND(Q46*0.85,2)</f>
        <v>76307.19</v>
      </c>
    </row>
    <row r="47" spans="1:19" ht="15" customHeight="1" x14ac:dyDescent="0.25">
      <c r="A47" s="25">
        <f t="shared" si="13"/>
        <v>45374</v>
      </c>
      <c r="B47" s="7">
        <v>201925.75</v>
      </c>
      <c r="C47" s="7">
        <v>-39000</v>
      </c>
      <c r="D47" s="7">
        <v>-84782</v>
      </c>
      <c r="E47" s="7">
        <f t="shared" ref="E47" si="289">SUM(B47:D47)</f>
        <v>78143.75</v>
      </c>
      <c r="F47" s="16"/>
      <c r="G47" s="7">
        <v>4947779.58</v>
      </c>
      <c r="H47" s="7">
        <v>-820.5</v>
      </c>
      <c r="I47" s="7">
        <v>-4632315.92</v>
      </c>
      <c r="J47" s="7">
        <f t="shared" ref="J47" si="290">SUM(G47:I47)</f>
        <v>314643.16000000015</v>
      </c>
      <c r="K47" s="16"/>
      <c r="L47" s="7">
        <f t="shared" ref="L47" si="291">B47+G47</f>
        <v>5149705.33</v>
      </c>
      <c r="M47" s="7">
        <f t="shared" ref="M47" si="292">C47+H47</f>
        <v>-39820.5</v>
      </c>
      <c r="N47" s="7">
        <f t="shared" ref="N47" si="293">D47+I47</f>
        <v>-4717097.92</v>
      </c>
      <c r="O47" s="7">
        <f t="shared" ref="O47" si="294">E47+J47</f>
        <v>392786.91000000015</v>
      </c>
      <c r="P47" s="7"/>
      <c r="Q47" s="7">
        <f>ROUND(O47*0.1,2)</f>
        <v>39278.69</v>
      </c>
      <c r="R47" s="7">
        <f t="shared" ref="R47" si="295">ROUND(Q47*0.15,2)</f>
        <v>5891.8</v>
      </c>
      <c r="S47" s="7">
        <f t="shared" ref="S47" si="296">ROUND(Q47*0.85,2)</f>
        <v>33386.89</v>
      </c>
    </row>
    <row r="48" spans="1:19" ht="15" customHeight="1" x14ac:dyDescent="0.25">
      <c r="A48" s="25">
        <f t="shared" si="13"/>
        <v>45381</v>
      </c>
      <c r="B48" s="7">
        <v>71283.25</v>
      </c>
      <c r="C48" s="7">
        <v>-1505</v>
      </c>
      <c r="D48" s="7">
        <v>-45064.5</v>
      </c>
      <c r="E48" s="7">
        <f t="shared" ref="E48" si="297">SUM(B48:D48)</f>
        <v>24713.75</v>
      </c>
      <c r="F48" s="16"/>
      <c r="G48" s="7">
        <v>5203274.34</v>
      </c>
      <c r="H48" s="7">
        <v>-39.83</v>
      </c>
      <c r="I48" s="7">
        <v>-4732927.0199999996</v>
      </c>
      <c r="J48" s="7">
        <f t="shared" ref="J48" si="298">SUM(G48:I48)</f>
        <v>470307.49000000022</v>
      </c>
      <c r="K48" s="16"/>
      <c r="L48" s="7">
        <f t="shared" ref="L48" si="299">B48+G48</f>
        <v>5274557.59</v>
      </c>
      <c r="M48" s="7">
        <f t="shared" ref="M48" si="300">C48+H48</f>
        <v>-1544.83</v>
      </c>
      <c r="N48" s="7">
        <f t="shared" ref="N48" si="301">D48+I48</f>
        <v>-4777991.5199999996</v>
      </c>
      <c r="O48" s="7">
        <f t="shared" ref="O48" si="302">E48+J48</f>
        <v>495021.24000000022</v>
      </c>
      <c r="P48" s="7"/>
      <c r="Q48" s="7">
        <f>ROUND(O48*0.1,2)+0.01</f>
        <v>49502.130000000005</v>
      </c>
      <c r="R48" s="7">
        <f t="shared" ref="R48" si="303">ROUND(Q48*0.15,2)</f>
        <v>7425.32</v>
      </c>
      <c r="S48" s="7">
        <f t="shared" ref="S48" si="304">ROUND(Q48*0.85,2)</f>
        <v>42076.81</v>
      </c>
    </row>
    <row r="49" spans="1:19" ht="15" customHeight="1" x14ac:dyDescent="0.25">
      <c r="A49" s="25">
        <f t="shared" si="13"/>
        <v>45388</v>
      </c>
      <c r="B49" s="7">
        <v>35883.25</v>
      </c>
      <c r="C49" s="7">
        <v>0</v>
      </c>
      <c r="D49" s="7">
        <v>-43498.5</v>
      </c>
      <c r="E49" s="7">
        <f t="shared" ref="E49" si="305">SUM(B49:D49)</f>
        <v>-7615.25</v>
      </c>
      <c r="F49" s="16"/>
      <c r="G49" s="7">
        <v>4585315.2</v>
      </c>
      <c r="H49" s="7">
        <v>-258.45</v>
      </c>
      <c r="I49" s="7">
        <v>-4119345.1500000004</v>
      </c>
      <c r="J49" s="7">
        <f t="shared" ref="J49" si="306">SUM(G49:I49)</f>
        <v>465711.59999999963</v>
      </c>
      <c r="K49" s="16"/>
      <c r="L49" s="7">
        <f t="shared" ref="L49" si="307">B49+G49</f>
        <v>4621198.45</v>
      </c>
      <c r="M49" s="7">
        <f t="shared" ref="M49" si="308">C49+H49</f>
        <v>-258.45</v>
      </c>
      <c r="N49" s="7">
        <f t="shared" ref="N49" si="309">D49+I49</f>
        <v>-4162843.6500000004</v>
      </c>
      <c r="O49" s="7">
        <f t="shared" ref="O49" si="310">E49+J49</f>
        <v>458096.34999999963</v>
      </c>
      <c r="P49" s="7"/>
      <c r="Q49" s="7">
        <f>ROUND(O49*0.1,2)-0.01</f>
        <v>45809.63</v>
      </c>
      <c r="R49" s="7">
        <f t="shared" ref="R49" si="311">ROUND(Q49*0.15,2)</f>
        <v>6871.44</v>
      </c>
      <c r="S49" s="7">
        <f t="shared" ref="S49" si="312">ROUND(Q49*0.85,2)</f>
        <v>38938.19</v>
      </c>
    </row>
    <row r="50" spans="1:19" ht="15" customHeight="1" x14ac:dyDescent="0.25">
      <c r="A50" s="25">
        <f t="shared" si="13"/>
        <v>45395</v>
      </c>
      <c r="B50" s="7">
        <v>32959.75</v>
      </c>
      <c r="C50" s="7">
        <v>-5</v>
      </c>
      <c r="D50" s="7">
        <v>-26046</v>
      </c>
      <c r="E50" s="7">
        <f t="shared" ref="E50" si="313">SUM(B50:D50)</f>
        <v>6908.75</v>
      </c>
      <c r="F50" s="16"/>
      <c r="G50" s="7">
        <v>3895741.3200000003</v>
      </c>
      <c r="H50" s="7">
        <v>-325.14999999999998</v>
      </c>
      <c r="I50" s="7">
        <v>-3247065.63</v>
      </c>
      <c r="J50" s="7">
        <f t="shared" ref="J50" si="314">SUM(G50:I50)</f>
        <v>648350.5400000005</v>
      </c>
      <c r="K50" s="16"/>
      <c r="L50" s="7">
        <f t="shared" ref="L50" si="315">B50+G50</f>
        <v>3928701.0700000003</v>
      </c>
      <c r="M50" s="7">
        <f t="shared" ref="M50" si="316">C50+H50</f>
        <v>-330.15</v>
      </c>
      <c r="N50" s="7">
        <f t="shared" ref="N50" si="317">D50+I50</f>
        <v>-3273111.63</v>
      </c>
      <c r="O50" s="7">
        <f t="shared" ref="O50" si="318">E50+J50</f>
        <v>655259.2900000005</v>
      </c>
      <c r="P50" s="7"/>
      <c r="Q50" s="7">
        <f>ROUND(O50*0.1,2)</f>
        <v>65525.93</v>
      </c>
      <c r="R50" s="7">
        <f t="shared" ref="R50" si="319">ROUND(Q50*0.15,2)</f>
        <v>9828.89</v>
      </c>
      <c r="S50" s="7">
        <f t="shared" ref="S50" si="320">ROUND(Q50*0.85,2)</f>
        <v>55697.04</v>
      </c>
    </row>
    <row r="51" spans="1:19" ht="15" customHeight="1" x14ac:dyDescent="0.25">
      <c r="A51" s="25">
        <f t="shared" si="13"/>
        <v>45402</v>
      </c>
      <c r="B51" s="7">
        <v>92061.5</v>
      </c>
      <c r="C51" s="7">
        <v>-350</v>
      </c>
      <c r="D51" s="7">
        <v>-48210</v>
      </c>
      <c r="E51" s="7">
        <f t="shared" ref="E51" si="321">SUM(B51:D51)</f>
        <v>43501.5</v>
      </c>
      <c r="F51" s="16"/>
      <c r="G51" s="7">
        <v>3119085.87</v>
      </c>
      <c r="H51" s="7">
        <v>-1451</v>
      </c>
      <c r="I51" s="7">
        <v>-2737382.12</v>
      </c>
      <c r="J51" s="7">
        <f t="shared" ref="J51" si="322">SUM(G51:I51)</f>
        <v>380252.75</v>
      </c>
      <c r="K51" s="16"/>
      <c r="L51" s="7">
        <f t="shared" ref="L51" si="323">B51+G51</f>
        <v>3211147.37</v>
      </c>
      <c r="M51" s="7">
        <f t="shared" ref="M51" si="324">C51+H51</f>
        <v>-1801</v>
      </c>
      <c r="N51" s="7">
        <f t="shared" ref="N51" si="325">D51+I51</f>
        <v>-2785592.12</v>
      </c>
      <c r="O51" s="7">
        <f t="shared" ref="O51" si="326">E51+J51</f>
        <v>423754.25</v>
      </c>
      <c r="P51" s="7"/>
      <c r="Q51" s="7">
        <f>ROUND(O51*0.1,2)-0.01</f>
        <v>42375.42</v>
      </c>
      <c r="R51" s="7">
        <f t="shared" ref="R51" si="327">ROUND(Q51*0.15,2)</f>
        <v>6356.31</v>
      </c>
      <c r="S51" s="7">
        <f t="shared" ref="S51" si="328">ROUND(Q51*0.85,2)</f>
        <v>36019.11</v>
      </c>
    </row>
    <row r="52" spans="1:19" ht="15" customHeight="1" x14ac:dyDescent="0.25">
      <c r="A52" s="25">
        <f t="shared" si="13"/>
        <v>45409</v>
      </c>
      <c r="B52" s="7">
        <v>33412.75</v>
      </c>
      <c r="C52" s="7">
        <v>0</v>
      </c>
      <c r="D52" s="7">
        <v>-28762.75</v>
      </c>
      <c r="E52" s="7">
        <f t="shared" ref="E52" si="329">SUM(B52:D52)</f>
        <v>4650</v>
      </c>
      <c r="F52" s="16"/>
      <c r="G52" s="7">
        <v>3738638.45</v>
      </c>
      <c r="H52" s="7">
        <v>-0.92</v>
      </c>
      <c r="I52" s="7">
        <v>-3190045.4499999997</v>
      </c>
      <c r="J52" s="7">
        <f t="shared" ref="J52" si="330">SUM(G52:I52)</f>
        <v>548592.08000000054</v>
      </c>
      <c r="K52" s="16"/>
      <c r="L52" s="7">
        <f t="shared" ref="L52" si="331">B52+G52</f>
        <v>3772051.2</v>
      </c>
      <c r="M52" s="7">
        <f t="shared" ref="M52" si="332">C52+H52</f>
        <v>-0.92</v>
      </c>
      <c r="N52" s="7">
        <f t="shared" ref="N52" si="333">D52+I52</f>
        <v>-3218808.1999999997</v>
      </c>
      <c r="O52" s="7">
        <f t="shared" ref="O52" si="334">E52+J52</f>
        <v>553242.08000000054</v>
      </c>
      <c r="P52" s="7"/>
      <c r="Q52" s="7">
        <f>ROUND(O52*0.1,2)</f>
        <v>55324.21</v>
      </c>
      <c r="R52" s="7">
        <f t="shared" ref="R52" si="335">ROUND(Q52*0.15,2)</f>
        <v>8298.6299999999992</v>
      </c>
      <c r="S52" s="7">
        <f t="shared" ref="S52" si="336">ROUND(Q52*0.85,2)</f>
        <v>47025.58</v>
      </c>
    </row>
    <row r="53" spans="1:19" ht="15" customHeight="1" x14ac:dyDescent="0.25">
      <c r="A53" s="25">
        <f t="shared" si="13"/>
        <v>45416</v>
      </c>
      <c r="B53" s="7">
        <v>33482</v>
      </c>
      <c r="C53" s="7">
        <v>0</v>
      </c>
      <c r="D53" s="7">
        <v>-29111.75</v>
      </c>
      <c r="E53" s="7">
        <f t="shared" ref="E53" si="337">SUM(B53:D53)</f>
        <v>4370.25</v>
      </c>
      <c r="F53" s="16"/>
      <c r="G53" s="7">
        <v>3317320.55</v>
      </c>
      <c r="H53" s="7">
        <v>-638.80999999999995</v>
      </c>
      <c r="I53" s="7">
        <v>-2916770.48</v>
      </c>
      <c r="J53" s="7">
        <f t="shared" ref="J53" si="338">SUM(G53:I53)</f>
        <v>399911.25999999978</v>
      </c>
      <c r="K53" s="16"/>
      <c r="L53" s="7">
        <f t="shared" ref="L53" si="339">B53+G53</f>
        <v>3350802.55</v>
      </c>
      <c r="M53" s="7">
        <f t="shared" ref="M53" si="340">C53+H53</f>
        <v>-638.80999999999995</v>
      </c>
      <c r="N53" s="7">
        <f t="shared" ref="N53" si="341">D53+I53</f>
        <v>-2945882.23</v>
      </c>
      <c r="O53" s="7">
        <f t="shared" ref="O53" si="342">E53+J53</f>
        <v>404281.50999999978</v>
      </c>
      <c r="P53" s="7"/>
      <c r="Q53" s="7">
        <f>ROUND(O53*0.1,2)</f>
        <v>40428.15</v>
      </c>
      <c r="R53" s="7">
        <f t="shared" ref="R53" si="343">ROUND(Q53*0.15,2)</f>
        <v>6064.22</v>
      </c>
      <c r="S53" s="7">
        <f t="shared" ref="S53" si="344">ROUND(Q53*0.85,2)</f>
        <v>34363.93</v>
      </c>
    </row>
    <row r="54" spans="1:19" ht="15" customHeight="1" x14ac:dyDescent="0.25">
      <c r="A54" s="25">
        <f t="shared" si="13"/>
        <v>45423</v>
      </c>
      <c r="B54" s="7">
        <v>34428</v>
      </c>
      <c r="C54" s="7">
        <v>0</v>
      </c>
      <c r="D54" s="7">
        <v>-37739.5</v>
      </c>
      <c r="E54" s="7">
        <f t="shared" ref="E54" si="345">SUM(B54:D54)</f>
        <v>-3311.5</v>
      </c>
      <c r="F54" s="16"/>
      <c r="G54" s="7">
        <v>3317849.2800000003</v>
      </c>
      <c r="H54" s="7">
        <v>-10</v>
      </c>
      <c r="I54" s="7">
        <v>-2718864.02</v>
      </c>
      <c r="J54" s="7">
        <f t="shared" ref="J54" si="346">SUM(G54:I54)</f>
        <v>598975.26000000024</v>
      </c>
      <c r="K54" s="16"/>
      <c r="L54" s="7">
        <f t="shared" ref="L54" si="347">B54+G54</f>
        <v>3352277.2800000003</v>
      </c>
      <c r="M54" s="7">
        <f t="shared" ref="M54" si="348">C54+H54</f>
        <v>-10</v>
      </c>
      <c r="N54" s="7">
        <f t="shared" ref="N54" si="349">D54+I54</f>
        <v>-2756603.52</v>
      </c>
      <c r="O54" s="7">
        <f t="shared" ref="O54" si="350">E54+J54</f>
        <v>595663.76000000024</v>
      </c>
      <c r="P54" s="7"/>
      <c r="Q54" s="7">
        <f>ROUND(O54*0.1,2)</f>
        <v>59566.38</v>
      </c>
      <c r="R54" s="7">
        <f t="shared" ref="R54" si="351">ROUND(Q54*0.15,2)</f>
        <v>8934.9599999999991</v>
      </c>
      <c r="S54" s="7">
        <f t="shared" ref="S54" si="352">ROUND(Q54*0.85,2)</f>
        <v>50631.42</v>
      </c>
    </row>
    <row r="55" spans="1:19" ht="15" customHeight="1" x14ac:dyDescent="0.25">
      <c r="A55" s="25">
        <f t="shared" si="13"/>
        <v>45430</v>
      </c>
      <c r="B55" s="7">
        <v>15846</v>
      </c>
      <c r="C55" s="7">
        <v>-10</v>
      </c>
      <c r="D55" s="7">
        <v>-27239.25</v>
      </c>
      <c r="E55" s="7">
        <f t="shared" ref="E55" si="353">SUM(B55:D55)</f>
        <v>-11403.25</v>
      </c>
      <c r="F55" s="16"/>
      <c r="G55" s="7">
        <v>3163453.97</v>
      </c>
      <c r="H55" s="7">
        <v>-20</v>
      </c>
      <c r="I55" s="7">
        <v>-2668843.81</v>
      </c>
      <c r="J55" s="7">
        <f t="shared" ref="J55" si="354">SUM(G55:I55)</f>
        <v>494590.16000000015</v>
      </c>
      <c r="K55" s="16"/>
      <c r="L55" s="7">
        <f t="shared" ref="L55" si="355">B55+G55</f>
        <v>3179299.97</v>
      </c>
      <c r="M55" s="7">
        <f t="shared" ref="M55" si="356">C55+H55</f>
        <v>-30</v>
      </c>
      <c r="N55" s="7">
        <f t="shared" ref="N55" si="357">D55+I55</f>
        <v>-2696083.06</v>
      </c>
      <c r="O55" s="7">
        <f t="shared" ref="O55" si="358">E55+J55</f>
        <v>483186.91000000015</v>
      </c>
      <c r="P55" s="7"/>
      <c r="Q55" s="7">
        <f>ROUND(O55*0.1,2)</f>
        <v>48318.69</v>
      </c>
      <c r="R55" s="7">
        <f t="shared" ref="R55" si="359">ROUND(Q55*0.15,2)</f>
        <v>7247.8</v>
      </c>
      <c r="S55" s="7">
        <f t="shared" ref="S55" si="360">ROUND(Q55*0.85,2)</f>
        <v>41070.89</v>
      </c>
    </row>
    <row r="56" spans="1:19" ht="15" customHeight="1" x14ac:dyDescent="0.25">
      <c r="A56" s="25">
        <f t="shared" si="13"/>
        <v>45437</v>
      </c>
      <c r="B56" s="7">
        <v>33240.25</v>
      </c>
      <c r="C56" s="7">
        <v>0</v>
      </c>
      <c r="D56" s="7">
        <v>-17052.5</v>
      </c>
      <c r="E56" s="7">
        <f t="shared" ref="E56" si="361">SUM(B56:D56)</f>
        <v>16187.75</v>
      </c>
      <c r="F56" s="16"/>
      <c r="G56" s="7">
        <v>2778319.66</v>
      </c>
      <c r="H56" s="7">
        <v>0</v>
      </c>
      <c r="I56" s="7">
        <v>-2445144.23</v>
      </c>
      <c r="J56" s="7">
        <f t="shared" ref="J56" si="362">SUM(G56:I56)</f>
        <v>333175.43000000017</v>
      </c>
      <c r="K56" s="16"/>
      <c r="L56" s="7">
        <f t="shared" ref="L56" si="363">B56+G56</f>
        <v>2811559.91</v>
      </c>
      <c r="M56" s="7">
        <f t="shared" ref="M56" si="364">C56+H56</f>
        <v>0</v>
      </c>
      <c r="N56" s="7">
        <f t="shared" ref="N56" si="365">D56+I56</f>
        <v>-2462196.73</v>
      </c>
      <c r="O56" s="7">
        <f t="shared" ref="O56" si="366">E56+J56</f>
        <v>349363.18000000017</v>
      </c>
      <c r="P56" s="7"/>
      <c r="Q56" s="7">
        <f>ROUND(O56*0.1,2)-0.01</f>
        <v>34936.31</v>
      </c>
      <c r="R56" s="7">
        <f t="shared" ref="R56" si="367">ROUND(Q56*0.15,2)</f>
        <v>5240.45</v>
      </c>
      <c r="S56" s="7">
        <f t="shared" ref="S56" si="368">ROUND(Q56*0.85,2)</f>
        <v>29695.86</v>
      </c>
    </row>
    <row r="57" spans="1:19" ht="15" customHeight="1" x14ac:dyDescent="0.25">
      <c r="A57" s="25">
        <f t="shared" si="13"/>
        <v>45444</v>
      </c>
      <c r="B57" s="7">
        <v>37845.5</v>
      </c>
      <c r="C57" s="7">
        <v>-35</v>
      </c>
      <c r="D57" s="7">
        <v>-40770.75</v>
      </c>
      <c r="E57" s="7">
        <f t="shared" ref="E57" si="369">SUM(B57:D57)</f>
        <v>-2960.25</v>
      </c>
      <c r="F57" s="16"/>
      <c r="G57" s="7">
        <v>2820066.77</v>
      </c>
      <c r="H57" s="7">
        <v>-50</v>
      </c>
      <c r="I57" s="7">
        <v>-2404769.34</v>
      </c>
      <c r="J57" s="7">
        <f t="shared" ref="J57" si="370">SUM(G57:I57)</f>
        <v>415247.43000000017</v>
      </c>
      <c r="K57" s="16"/>
      <c r="L57" s="7">
        <f t="shared" ref="L57" si="371">B57+G57</f>
        <v>2857912.27</v>
      </c>
      <c r="M57" s="7">
        <f t="shared" ref="M57" si="372">C57+H57</f>
        <v>-85</v>
      </c>
      <c r="N57" s="7">
        <f t="shared" ref="N57" si="373">D57+I57</f>
        <v>-2445540.09</v>
      </c>
      <c r="O57" s="7">
        <f t="shared" ref="O57" si="374">E57+J57</f>
        <v>412287.18000000017</v>
      </c>
      <c r="P57" s="7"/>
      <c r="Q57" s="7">
        <f>ROUND(O57*0.1,2)</f>
        <v>41228.720000000001</v>
      </c>
      <c r="R57" s="7">
        <f t="shared" ref="R57" si="375">ROUND(Q57*0.15,2)</f>
        <v>6184.31</v>
      </c>
      <c r="S57" s="7">
        <f t="shared" ref="S57" si="376">ROUND(Q57*0.85,2)</f>
        <v>35044.410000000003</v>
      </c>
    </row>
    <row r="58" spans="1:19" ht="15" customHeight="1" x14ac:dyDescent="0.25">
      <c r="A58" s="25">
        <f t="shared" si="13"/>
        <v>45451</v>
      </c>
      <c r="B58" s="7">
        <v>19425</v>
      </c>
      <c r="C58" s="7">
        <v>0</v>
      </c>
      <c r="D58" s="7">
        <v>-22131.25</v>
      </c>
      <c r="E58" s="7">
        <f t="shared" ref="E58" si="377">SUM(B58:D58)</f>
        <v>-2706.25</v>
      </c>
      <c r="F58" s="16"/>
      <c r="G58" s="7">
        <v>2614987.86</v>
      </c>
      <c r="H58" s="7">
        <v>-41.02</v>
      </c>
      <c r="I58" s="7">
        <v>-2269715.52</v>
      </c>
      <c r="J58" s="7">
        <f t="shared" ref="J58" si="378">SUM(G58:I58)</f>
        <v>345231.31999999983</v>
      </c>
      <c r="K58" s="16"/>
      <c r="L58" s="7">
        <f t="shared" ref="L58" si="379">B58+G58</f>
        <v>2634412.86</v>
      </c>
      <c r="M58" s="7">
        <f t="shared" ref="M58" si="380">C58+H58</f>
        <v>-41.02</v>
      </c>
      <c r="N58" s="7">
        <f t="shared" ref="N58" si="381">D58+I58</f>
        <v>-2291846.77</v>
      </c>
      <c r="O58" s="7">
        <f t="shared" ref="O58" si="382">E58+J58</f>
        <v>342525.06999999983</v>
      </c>
      <c r="P58" s="7"/>
      <c r="Q58" s="7">
        <f>ROUND(O58*0.1,2)</f>
        <v>34252.51</v>
      </c>
      <c r="R58" s="7">
        <f t="shared" ref="R58" si="383">ROUND(Q58*0.15,2)</f>
        <v>5137.88</v>
      </c>
      <c r="S58" s="7">
        <f t="shared" ref="S58" si="384">ROUND(Q58*0.85,2)</f>
        <v>29114.63</v>
      </c>
    </row>
    <row r="59" spans="1:19" ht="15" customHeight="1" x14ac:dyDescent="0.25">
      <c r="A59" s="25">
        <f t="shared" si="13"/>
        <v>45458</v>
      </c>
      <c r="B59" s="7">
        <v>15527</v>
      </c>
      <c r="C59" s="7">
        <v>-20</v>
      </c>
      <c r="D59" s="7">
        <v>-8063</v>
      </c>
      <c r="E59" s="7">
        <f t="shared" ref="E59" si="385">SUM(B59:D59)</f>
        <v>7444</v>
      </c>
      <c r="F59" s="16"/>
      <c r="G59" s="7">
        <v>2607051.8400000003</v>
      </c>
      <c r="H59" s="7">
        <v>0</v>
      </c>
      <c r="I59" s="7">
        <v>-2204011.4</v>
      </c>
      <c r="J59" s="7">
        <f t="shared" ref="J59" si="386">SUM(G59:I59)</f>
        <v>403040.44000000041</v>
      </c>
      <c r="K59" s="16"/>
      <c r="L59" s="7">
        <f t="shared" ref="L59" si="387">B59+G59</f>
        <v>2622578.8400000003</v>
      </c>
      <c r="M59" s="7">
        <f t="shared" ref="M59" si="388">C59+H59</f>
        <v>-20</v>
      </c>
      <c r="N59" s="7">
        <f t="shared" ref="N59" si="389">D59+I59</f>
        <v>-2212074.4</v>
      </c>
      <c r="O59" s="7">
        <f t="shared" ref="O59" si="390">E59+J59</f>
        <v>410484.44000000041</v>
      </c>
      <c r="P59" s="7"/>
      <c r="Q59" s="7">
        <f>ROUND(O59*0.1,2)</f>
        <v>41048.44</v>
      </c>
      <c r="R59" s="7">
        <f t="shared" ref="R59" si="391">ROUND(Q59*0.15,2)</f>
        <v>6157.27</v>
      </c>
      <c r="S59" s="7">
        <f t="shared" ref="S59" si="392">ROUND(Q59*0.85,2)</f>
        <v>34891.17</v>
      </c>
    </row>
    <row r="60" spans="1:19" ht="15" customHeight="1" x14ac:dyDescent="0.25">
      <c r="A60" s="25">
        <f t="shared" si="13"/>
        <v>45465</v>
      </c>
      <c r="B60" s="7">
        <v>19195.75</v>
      </c>
      <c r="C60" s="7">
        <v>-100</v>
      </c>
      <c r="D60" s="7">
        <v>-23241.25</v>
      </c>
      <c r="E60" s="7">
        <f t="shared" ref="E60" si="393">SUM(B60:D60)</f>
        <v>-4145.5</v>
      </c>
      <c r="F60" s="16"/>
      <c r="G60" s="7">
        <v>2699468.88</v>
      </c>
      <c r="H60" s="7">
        <v>-10</v>
      </c>
      <c r="I60" s="7">
        <v>-2279275.25</v>
      </c>
      <c r="J60" s="7">
        <f t="shared" ref="J60" si="394">SUM(G60:I60)</f>
        <v>420183.62999999989</v>
      </c>
      <c r="K60" s="16"/>
      <c r="L60" s="7">
        <f t="shared" ref="L60" si="395">B60+G60</f>
        <v>2718664.63</v>
      </c>
      <c r="M60" s="7">
        <f t="shared" ref="M60" si="396">C60+H60</f>
        <v>-110</v>
      </c>
      <c r="N60" s="7">
        <f t="shared" ref="N60" si="397">D60+I60</f>
        <v>-2302516.5</v>
      </c>
      <c r="O60" s="7">
        <f t="shared" ref="O60" si="398">E60+J60</f>
        <v>416038.12999999989</v>
      </c>
      <c r="P60" s="7"/>
      <c r="Q60" s="7">
        <f>ROUND(O60*0.1,2)+0.01</f>
        <v>41603.82</v>
      </c>
      <c r="R60" s="7">
        <f t="shared" ref="R60" si="399">ROUND(Q60*0.15,2)</f>
        <v>6240.57</v>
      </c>
      <c r="S60" s="7">
        <f t="shared" ref="S60" si="400">ROUND(Q60*0.85,2)</f>
        <v>35363.25</v>
      </c>
    </row>
    <row r="61" spans="1:19" ht="15" customHeight="1" x14ac:dyDescent="0.25">
      <c r="A61" s="25">
        <f t="shared" si="13"/>
        <v>45472</v>
      </c>
      <c r="B61" s="7">
        <v>489151.75</v>
      </c>
      <c r="C61" s="7">
        <v>0</v>
      </c>
      <c r="D61" s="7">
        <v>-41995</v>
      </c>
      <c r="E61" s="7">
        <f t="shared" ref="E61" si="401">SUM(B61:D61)</f>
        <v>447156.75</v>
      </c>
      <c r="F61" s="16"/>
      <c r="G61" s="7">
        <v>2735450.34</v>
      </c>
      <c r="H61" s="7">
        <v>-1810.67</v>
      </c>
      <c r="I61" s="7">
        <v>-2503072.37</v>
      </c>
      <c r="J61" s="7">
        <f t="shared" ref="J61" si="402">SUM(G61:I61)</f>
        <v>230567.29999999981</v>
      </c>
      <c r="K61" s="16"/>
      <c r="L61" s="7">
        <f t="shared" ref="L61" si="403">B61+G61</f>
        <v>3224602.09</v>
      </c>
      <c r="M61" s="7">
        <f t="shared" ref="M61" si="404">C61+H61</f>
        <v>-1810.67</v>
      </c>
      <c r="N61" s="7">
        <f t="shared" ref="N61" si="405">D61+I61</f>
        <v>-2545067.37</v>
      </c>
      <c r="O61" s="7">
        <f t="shared" ref="O61" si="406">E61+J61</f>
        <v>677724.04999999981</v>
      </c>
      <c r="P61" s="7"/>
      <c r="Q61" s="7">
        <f>ROUND(O61*0.1,2)</f>
        <v>67772.41</v>
      </c>
      <c r="R61" s="7">
        <f t="shared" ref="R61" si="407">ROUND(Q61*0.15,2)</f>
        <v>10165.86</v>
      </c>
      <c r="S61" s="7">
        <f t="shared" ref="S61" si="408">ROUND(Q61*0.85,2)</f>
        <v>57606.55</v>
      </c>
    </row>
    <row r="62" spans="1:19" ht="15" customHeight="1" x14ac:dyDescent="0.25">
      <c r="A62" s="25">
        <v>45473</v>
      </c>
      <c r="B62" s="7">
        <v>3725.5</v>
      </c>
      <c r="C62" s="7">
        <v>0</v>
      </c>
      <c r="D62" s="7">
        <v>-5083.75</v>
      </c>
      <c r="E62" s="7">
        <f t="shared" ref="E62" si="409">SUM(B62:D62)</f>
        <v>-1358.25</v>
      </c>
      <c r="F62" s="16"/>
      <c r="G62" s="7">
        <v>358447.44</v>
      </c>
      <c r="H62" s="7">
        <v>0</v>
      </c>
      <c r="I62" s="7">
        <v>-301246.24</v>
      </c>
      <c r="J62" s="7">
        <f t="shared" ref="J62" si="410">SUM(G62:I62)</f>
        <v>57201.200000000012</v>
      </c>
      <c r="K62" s="16"/>
      <c r="L62" s="7">
        <f t="shared" ref="L62" si="411">B62+G62</f>
        <v>362172.94</v>
      </c>
      <c r="M62" s="7">
        <f t="shared" ref="M62" si="412">C62+H62</f>
        <v>0</v>
      </c>
      <c r="N62" s="7">
        <f t="shared" ref="N62" si="413">D62+I62</f>
        <v>-306329.99</v>
      </c>
      <c r="O62" s="7">
        <f t="shared" ref="O62" si="414">E62+J62</f>
        <v>55842.950000000012</v>
      </c>
      <c r="P62" s="7"/>
      <c r="Q62" s="7">
        <f>ROUND(O62*0.1,2)-0.01</f>
        <v>5584.29</v>
      </c>
      <c r="R62" s="7">
        <f t="shared" ref="R62" si="415">ROUND(Q62*0.15,2)</f>
        <v>837.64</v>
      </c>
      <c r="S62" s="7">
        <f t="shared" ref="S62" si="416">ROUND(Q62*0.85,2)</f>
        <v>4746.6499999999996</v>
      </c>
    </row>
    <row r="63" spans="1:19" ht="15" customHeight="1" x14ac:dyDescent="0.25">
      <c r="A63" s="21"/>
      <c r="B63" s="7"/>
      <c r="C63" s="7"/>
      <c r="D63" s="7"/>
      <c r="E63" s="7"/>
      <c r="F63" s="16"/>
      <c r="G63" s="7"/>
      <c r="H63" s="7"/>
      <c r="I63" s="7"/>
      <c r="J63" s="7"/>
      <c r="K63" s="16"/>
      <c r="L63" s="7"/>
      <c r="M63" s="7"/>
      <c r="N63" s="7"/>
      <c r="O63" s="7"/>
      <c r="P63" s="7"/>
      <c r="Q63" s="7"/>
      <c r="R63" s="7"/>
      <c r="S63" s="24"/>
    </row>
    <row r="64" spans="1:19" ht="15" customHeight="1" thickBot="1" x14ac:dyDescent="0.3">
      <c r="B64" s="8">
        <f>SUM(B9:B63)</f>
        <v>5545652</v>
      </c>
      <c r="C64" s="8">
        <f>SUM(C9:C63)</f>
        <v>-47849.75</v>
      </c>
      <c r="D64" s="8">
        <f>SUM(D9:D63)</f>
        <v>-4325494.75</v>
      </c>
      <c r="E64" s="8">
        <f>SUM(E9:E63)</f>
        <v>1172307.5</v>
      </c>
      <c r="F64" s="16"/>
      <c r="G64" s="8">
        <f>SUM(G9:G63)</f>
        <v>204443253.06999999</v>
      </c>
      <c r="H64" s="8">
        <f>SUM(H9:H63)</f>
        <v>-17873.780000000002</v>
      </c>
      <c r="I64" s="8">
        <f>SUM(I9:I63)</f>
        <v>-178935904.60300004</v>
      </c>
      <c r="J64" s="8">
        <f>SUM(J9:J63)</f>
        <v>25489474.687000006</v>
      </c>
      <c r="K64" s="16"/>
      <c r="L64" s="8">
        <f>SUM(L9:L63)</f>
        <v>209988905.06999999</v>
      </c>
      <c r="M64" s="8">
        <f>SUM(M9:M63)</f>
        <v>-65723.53</v>
      </c>
      <c r="N64" s="8">
        <f>SUM(N9:N63)</f>
        <v>-183261399.35300002</v>
      </c>
      <c r="O64" s="8">
        <f>SUM(O9:O63)</f>
        <v>26661782.187000006</v>
      </c>
      <c r="P64" s="16"/>
      <c r="Q64" s="8">
        <f>SUM(Q9:Q63)</f>
        <v>2666178.2599999993</v>
      </c>
      <c r="R64" s="8">
        <f>SUM(R9:R63)</f>
        <v>399926.75000000006</v>
      </c>
      <c r="S64" s="8">
        <f>SUM(S9:S63)</f>
        <v>2266251.5099999993</v>
      </c>
    </row>
    <row r="65" spans="1:1" ht="15" customHeight="1" thickTop="1" x14ac:dyDescent="0.25"/>
    <row r="66" spans="1:1" ht="15" customHeight="1" x14ac:dyDescent="0.25">
      <c r="A66" s="14" t="s">
        <v>26</v>
      </c>
    </row>
    <row r="67" spans="1:1" ht="15" customHeight="1" x14ac:dyDescent="0.25">
      <c r="A67" s="14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2020-10-08T15:44:25Z</cp:lastPrinted>
  <dcterms:created xsi:type="dcterms:W3CDTF">2018-09-06T17:44:55Z</dcterms:created>
  <dcterms:modified xsi:type="dcterms:W3CDTF">2024-07-11T19:52:36Z</dcterms:modified>
</cp:coreProperties>
</file>